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4.xml" ContentType="application/vnd.openxmlformats-officedocument.drawing+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drawings/drawing5.xml" ContentType="application/vnd.openxmlformats-officedocument.drawing+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drawings/drawing6.xml" ContentType="application/vnd.openxmlformats-officedocument.drawing+xml"/>
  <Override PartName="/xl/charts/chart6.xml" ContentType="application/vnd.openxmlformats-officedocument.drawingml.chart+xml"/>
  <Override PartName="/xl/charts/style5.xml" ContentType="application/vnd.ms-office.chartstyle+xml"/>
  <Override PartName="/xl/charts/colors5.xml" ContentType="application/vnd.ms-office.chartcolorstyle+xml"/>
  <Override PartName="/xl/drawings/drawing7.xml" ContentType="application/vnd.openxmlformats-officedocument.drawing+xml"/>
  <Override PartName="/xl/charts/chart7.xml" ContentType="application/vnd.openxmlformats-officedocument.drawingml.chart+xml"/>
  <Override PartName="/xl/charts/style6.xml" ContentType="application/vnd.ms-office.chartstyle+xml"/>
  <Override PartName="/xl/charts/colors6.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charts/chart8.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0.xml" ContentType="application/vnd.openxmlformats-officedocument.drawing+xml"/>
  <Override PartName="/xl/charts/chart9.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1.xml" ContentType="application/vnd.openxmlformats-officedocument.drawing+xml"/>
  <Override PartName="/xl/charts/chart10.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2.xml" ContentType="application/vnd.openxmlformats-officedocument.drawing+xml"/>
  <Override PartName="/xl/charts/chart11.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3.xml" ContentType="application/vnd.openxmlformats-officedocument.drawing+xml"/>
  <Override PartName="/xl/charts/chart12.xml" ContentType="application/vnd.openxmlformats-officedocument.drawingml.chart+xml"/>
  <Override PartName="/xl/charts/style11.xml" ContentType="application/vnd.ms-office.chartstyle+xml"/>
  <Override PartName="/xl/charts/colors11.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defaultThemeVersion="166925"/>
  <mc:AlternateContent xmlns:mc="http://schemas.openxmlformats.org/markup-compatibility/2006">
    <mc:Choice Requires="x15">
      <x15ac:absPath xmlns:x15ac="http://schemas.microsoft.com/office/spreadsheetml/2010/11/ac" url="C:\Users\Helen.Hillebrand\OneDrive - Peterson Institute for International Economics\PUBS -- HH\HHillebrand\pb edits\PB 18-xx Pellet\Data package\"/>
    </mc:Choice>
  </mc:AlternateContent>
  <xr:revisionPtr revIDLastSave="0" documentId="10_ncr:100000_{81CF9144-4B01-4E77-A573-76793C3EFD0E}" xr6:coauthVersionLast="31" xr6:coauthVersionMax="34" xr10:uidLastSave="{00000000-0000-0000-0000-000000000000}"/>
  <bookViews>
    <workbookView xWindow="0" yWindow="0" windowWidth="24000" windowHeight="8930" xr2:uid="{F9551664-890E-4AC5-82F5-96AEE5178681}"/>
  </bookViews>
  <sheets>
    <sheet name="Figure 1" sheetId="33" r:id="rId1"/>
    <sheet name="Table1" sheetId="48" r:id="rId2"/>
    <sheet name="Figure 2" sheetId="45" r:id="rId3"/>
    <sheet name="Figure 3" sheetId="1" r:id="rId4"/>
    <sheet name="Figure 4" sheetId="49" r:id="rId5"/>
    <sheet name="Figure 5" sheetId="37" r:id="rId6"/>
    <sheet name="Figure 6" sheetId="39" r:id="rId7"/>
    <sheet name="Figure 7" sheetId="40" r:id="rId8"/>
    <sheet name="Figure 8" sheetId="42" r:id="rId9"/>
    <sheet name="Table A.1 " sheetId="32" r:id="rId10"/>
    <sheet name="Table A.2" sheetId="46" r:id="rId11"/>
    <sheet name="Table A.3" sheetId="47" r:id="rId12"/>
    <sheet name="Figure A.1" sheetId="5" r:id="rId13"/>
    <sheet name="Figure A.2" sheetId="41" r:id="rId14"/>
    <sheet name="Figure A.3" sheetId="44" r:id="rId15"/>
    <sheet name="S&amp;P Nomenclature" sheetId="3" r:id="rId16"/>
    <sheet name="Correspondance SP NIPA" sheetId="4" r:id="rId17"/>
    <sheet name="Scatter plots beta vs Wharton" sheetId="6" r:id="rId18"/>
    <sheet name="Wharton Taxes paid" sheetId="7" r:id="rId19"/>
    <sheet name="Total impact of repeals" sheetId="11" r:id="rId20"/>
    <sheet name="aggregate sector profits" sheetId="8" r:id="rId21"/>
    <sheet name="Corporate profit data" sheetId="9" r:id="rId22"/>
    <sheet name="Scatter tax rates" sheetId="14" r:id="rId23"/>
    <sheet name="Scatter chara" sheetId="35" r:id="rId24"/>
    <sheet name="Robustness check" sheetId="43" r:id="rId25"/>
  </sheets>
  <externalReferences>
    <externalReference r:id="rId26"/>
    <externalReference r:id="rId27"/>
    <externalReference r:id="rId28"/>
    <externalReference r:id="rId29"/>
    <externalReference r:id="rId30"/>
  </externalReferences>
  <definedNames>
    <definedName name="_1INT_DEBT" localSheetId="2">'[1]12. Table 3-7'!#REF!</definedName>
    <definedName name="_1INT_DEBT" localSheetId="5">'[1]12. Table 3-7'!#REF!</definedName>
    <definedName name="_1INT_DEBT" localSheetId="6">'[1]12. Table 3-7'!#REF!</definedName>
    <definedName name="_1INT_DEBT" localSheetId="7">'[1]12. Table 3-7'!#REF!</definedName>
    <definedName name="_1INT_DEBT" localSheetId="8">'[1]12. Table 3-7'!#REF!</definedName>
    <definedName name="_1INT_DEBT" localSheetId="13">'[1]12. Table 3-7'!#REF!</definedName>
    <definedName name="_1INT_DEBT">'[1]12. Table 3-7'!#REF!</definedName>
    <definedName name="_xlnm._FilterDatabase" localSheetId="20" hidden="1">'aggregate sector profits'!$A$6:$K$25</definedName>
    <definedName name="_xlnm._FilterDatabase" localSheetId="23" hidden="1">'Scatter chara'!$AP$33:$AZ$34</definedName>
    <definedName name="_xlnm._FilterDatabase" localSheetId="1" hidden="1">Table1!$C$5:$G$7</definedName>
    <definedName name="asd" localSheetId="2">#REF!</definedName>
    <definedName name="asd" localSheetId="5">#REF!</definedName>
    <definedName name="asd" localSheetId="6">#REF!</definedName>
    <definedName name="asd" localSheetId="7">#REF!</definedName>
    <definedName name="asd" localSheetId="8">#REF!</definedName>
    <definedName name="asd" localSheetId="13">#REF!</definedName>
    <definedName name="asd">#REF!</definedName>
    <definedName name="BACKUP" localSheetId="2">#REF!</definedName>
    <definedName name="BACKUP" localSheetId="5">#REF!</definedName>
    <definedName name="BACKUP" localSheetId="6">#REF!</definedName>
    <definedName name="BACKUP" localSheetId="7">#REF!</definedName>
    <definedName name="BACKUP" localSheetId="8">#REF!</definedName>
    <definedName name="BACKUP" localSheetId="13">#REF!</definedName>
    <definedName name="BACKUP">#REF!</definedName>
    <definedName name="BASELINE" localSheetId="2">#REF!</definedName>
    <definedName name="BASELINE" localSheetId="5">#REF!</definedName>
    <definedName name="BASELINE" localSheetId="6">#REF!</definedName>
    <definedName name="BASELINE" localSheetId="7">#REF!</definedName>
    <definedName name="BASELINE" localSheetId="8">#REF!</definedName>
    <definedName name="BASELINE" localSheetId="13">#REF!</definedName>
    <definedName name="BASELINE">#REF!</definedName>
    <definedName name="DOLLARS" localSheetId="2">#REF!</definedName>
    <definedName name="DOLLARS" localSheetId="5">#REF!</definedName>
    <definedName name="DOLLARS" localSheetId="6">#REF!</definedName>
    <definedName name="DOLLARS" localSheetId="7">#REF!</definedName>
    <definedName name="DOLLARS" localSheetId="8">#REF!</definedName>
    <definedName name="DOLLARS" localSheetId="13">#REF!</definedName>
    <definedName name="DOLLARS">#REF!</definedName>
    <definedName name="fromyear">[2]Data!$B$24</definedName>
    <definedName name="GROWTH" localSheetId="2">#REF!</definedName>
    <definedName name="GROWTH" localSheetId="5">#REF!</definedName>
    <definedName name="GROWTH" localSheetId="6">#REF!</definedName>
    <definedName name="GROWTH" localSheetId="7">#REF!</definedName>
    <definedName name="GROWTH" localSheetId="8">#REF!</definedName>
    <definedName name="GROWTH" localSheetId="13">#REF!</definedName>
    <definedName name="GROWTH">#REF!</definedName>
    <definedName name="GRWTH" localSheetId="2">#REF!</definedName>
    <definedName name="GRWTH" localSheetId="5">#REF!</definedName>
    <definedName name="GRWTH" localSheetId="6">#REF!</definedName>
    <definedName name="GRWTH" localSheetId="7">#REF!</definedName>
    <definedName name="GRWTH" localSheetId="8">#REF!</definedName>
    <definedName name="GRWTH" localSheetId="13">#REF!</definedName>
    <definedName name="GRWTH">#REF!</definedName>
    <definedName name="newbase">[3]Data!$C$3</definedName>
    <definedName name="OFFBUD" localSheetId="2">#REF!</definedName>
    <definedName name="OFFBUD" localSheetId="5">#REF!</definedName>
    <definedName name="OFFBUD" localSheetId="6">#REF!</definedName>
    <definedName name="OFFBUD" localSheetId="7">#REF!</definedName>
    <definedName name="OFFBUD" localSheetId="8">#REF!</definedName>
    <definedName name="OFFBUD" localSheetId="13">#REF!</definedName>
    <definedName name="OFFBUD">#REF!</definedName>
    <definedName name="oldbase">[3]Data!$C$2</definedName>
    <definedName name="_xlnm.Print_Area" localSheetId="2">#REF!</definedName>
    <definedName name="_xlnm.Print_Area" localSheetId="5">#REF!</definedName>
    <definedName name="_xlnm.Print_Area" localSheetId="6">#REF!</definedName>
    <definedName name="_xlnm.Print_Area" localSheetId="7">#REF!</definedName>
    <definedName name="_xlnm.Print_Area" localSheetId="8">#REF!</definedName>
    <definedName name="_xlnm.Print_Area" localSheetId="13">#REF!</definedName>
    <definedName name="_xlnm.Print_Area">#REF!</definedName>
    <definedName name="Print_Area2">'[4]Growth rates'!$B$3:$M$61</definedName>
    <definedName name="print_area3" localSheetId="2">#REF!</definedName>
    <definedName name="print_area3" localSheetId="5">#REF!</definedName>
    <definedName name="print_area3" localSheetId="6">#REF!</definedName>
    <definedName name="print_area3" localSheetId="7">#REF!</definedName>
    <definedName name="print_area3" localSheetId="8">#REF!</definedName>
    <definedName name="print_area3" localSheetId="13">#REF!</definedName>
    <definedName name="print_area3">#REF!</definedName>
    <definedName name="_xlnm.Print_Titles">#N/A</definedName>
    <definedName name="SOG" localSheetId="2">#REF!</definedName>
    <definedName name="SOG" localSheetId="5">#REF!</definedName>
    <definedName name="SOG" localSheetId="6">#REF!</definedName>
    <definedName name="SOG" localSheetId="7">#REF!</definedName>
    <definedName name="SOG" localSheetId="8">#REF!</definedName>
    <definedName name="SOG" localSheetId="13">#REF!</definedName>
    <definedName name="SOG">#REF!</definedName>
    <definedName name="toyear">[2]Data!$B$25</definedName>
  </definedNames>
  <calcPr calcId="17901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37" i="1" l="1"/>
  <c r="F137" i="1" s="1"/>
  <c r="D137" i="1"/>
  <c r="O136" i="1"/>
  <c r="P136" i="1"/>
  <c r="Q136" i="1"/>
  <c r="R136" i="1"/>
  <c r="S136" i="1"/>
  <c r="T136" i="1"/>
  <c r="U136" i="1"/>
  <c r="V136" i="1"/>
  <c r="W136" i="1"/>
  <c r="X136" i="1"/>
  <c r="N136" i="1"/>
  <c r="L25" i="8"/>
  <c r="L24" i="8"/>
  <c r="L23" i="8"/>
  <c r="L22" i="8"/>
  <c r="L21" i="8"/>
  <c r="L20" i="8"/>
  <c r="L19" i="8"/>
  <c r="L18" i="8"/>
  <c r="L17" i="8"/>
  <c r="L16" i="8"/>
  <c r="L15" i="8"/>
  <c r="L14" i="8"/>
  <c r="L13" i="8"/>
  <c r="L12" i="8"/>
  <c r="L11" i="8"/>
  <c r="L10" i="8"/>
  <c r="L9" i="8"/>
  <c r="L8" i="8"/>
  <c r="L7" i="8"/>
  <c r="B51" i="11"/>
  <c r="B45" i="11"/>
  <c r="B36" i="11"/>
  <c r="B26" i="11"/>
  <c r="B18" i="11"/>
  <c r="B7" i="11"/>
  <c r="Q49" i="7"/>
  <c r="P49" i="7"/>
  <c r="O49" i="7"/>
  <c r="N49" i="7"/>
  <c r="M49" i="7"/>
  <c r="AI31" i="7" s="1"/>
  <c r="G7" i="6" s="1"/>
  <c r="L49" i="7"/>
  <c r="K49" i="7"/>
  <c r="J49" i="7"/>
  <c r="AI33" i="7" s="1"/>
  <c r="I49" i="7"/>
  <c r="H49" i="7"/>
  <c r="AI41" i="7" s="1"/>
  <c r="F49" i="7"/>
  <c r="AI39" i="7" s="1"/>
  <c r="R48" i="7"/>
  <c r="S48" i="7" s="1"/>
  <c r="T48" i="7" s="1"/>
  <c r="AJ45" i="7"/>
  <c r="AG45" i="7"/>
  <c r="AF45" i="7"/>
  <c r="AE45" i="7"/>
  <c r="E45" i="7"/>
  <c r="AJ43" i="7"/>
  <c r="AI43" i="7"/>
  <c r="AG43" i="7"/>
  <c r="AF43" i="7"/>
  <c r="I4" i="6" s="1"/>
  <c r="I21" i="6" s="1"/>
  <c r="AE43" i="7"/>
  <c r="E43" i="7"/>
  <c r="AJ41" i="7"/>
  <c r="AG41" i="7"/>
  <c r="AF41" i="7"/>
  <c r="AE41" i="7"/>
  <c r="E41" i="7"/>
  <c r="AJ39" i="7"/>
  <c r="AG39" i="7"/>
  <c r="AF39" i="7"/>
  <c r="AE39" i="7"/>
  <c r="AJ37" i="7"/>
  <c r="AG37" i="7"/>
  <c r="J5" i="6" s="1"/>
  <c r="AF37" i="7"/>
  <c r="AE37" i="7"/>
  <c r="E37" i="7"/>
  <c r="AJ35" i="7"/>
  <c r="AG35" i="7"/>
  <c r="H5" i="6" s="1"/>
  <c r="AF35" i="7"/>
  <c r="AE35" i="7"/>
  <c r="E35" i="7"/>
  <c r="AJ33" i="7"/>
  <c r="AG33" i="7"/>
  <c r="AF33" i="7"/>
  <c r="AE33" i="7"/>
  <c r="E33" i="7"/>
  <c r="AJ31" i="7"/>
  <c r="G2" i="6" s="1"/>
  <c r="AG31" i="7"/>
  <c r="AF31" i="7"/>
  <c r="AE31" i="7"/>
  <c r="E31" i="7"/>
  <c r="AJ29" i="7"/>
  <c r="AI29" i="7"/>
  <c r="AG29" i="7"/>
  <c r="F5" i="6" s="1"/>
  <c r="AF29" i="7"/>
  <c r="AE29" i="7"/>
  <c r="E29" i="7"/>
  <c r="AJ27" i="7"/>
  <c r="AI27" i="7"/>
  <c r="AG27" i="7"/>
  <c r="AF27" i="7"/>
  <c r="AE27" i="7"/>
  <c r="E27" i="7"/>
  <c r="AJ25" i="7"/>
  <c r="H2" i="6" s="1"/>
  <c r="AI25" i="7"/>
  <c r="AG25" i="7"/>
  <c r="AF25" i="7"/>
  <c r="AE25" i="7"/>
  <c r="E25" i="7"/>
  <c r="AJ23" i="7"/>
  <c r="E2" i="6" s="1"/>
  <c r="AI23" i="7"/>
  <c r="AG23" i="7"/>
  <c r="AF23" i="7"/>
  <c r="AE23" i="7"/>
  <c r="E23" i="7"/>
  <c r="AJ21" i="7"/>
  <c r="D2" i="6" s="1"/>
  <c r="AI21" i="7"/>
  <c r="D7" i="6" s="1"/>
  <c r="AG21" i="7"/>
  <c r="D5" i="6" s="1"/>
  <c r="AF21" i="7"/>
  <c r="AE21" i="7"/>
  <c r="E21" i="7"/>
  <c r="AJ19" i="7"/>
  <c r="AI19" i="7"/>
  <c r="AG19" i="7"/>
  <c r="AF19" i="7"/>
  <c r="AE19" i="7"/>
  <c r="E19" i="7"/>
  <c r="AJ17" i="7"/>
  <c r="AI17" i="7"/>
  <c r="AG17" i="7"/>
  <c r="AF17" i="7"/>
  <c r="AE17" i="7"/>
  <c r="E17" i="7"/>
  <c r="AJ15" i="7"/>
  <c r="AI15" i="7"/>
  <c r="AG15" i="7"/>
  <c r="AF15" i="7"/>
  <c r="AE15" i="7"/>
  <c r="E15" i="7"/>
  <c r="AJ13" i="7"/>
  <c r="C2" i="6" s="1"/>
  <c r="AI13" i="7"/>
  <c r="AG13" i="7"/>
  <c r="C5" i="6" s="1"/>
  <c r="AF13" i="7"/>
  <c r="AE13" i="7"/>
  <c r="E13" i="7"/>
  <c r="AJ11" i="7"/>
  <c r="AI11" i="7"/>
  <c r="AG11" i="7"/>
  <c r="AF11" i="7"/>
  <c r="AE11" i="7"/>
  <c r="E11" i="7"/>
  <c r="AJ9" i="7"/>
  <c r="B2" i="6" s="1"/>
  <c r="AI9" i="7"/>
  <c r="AG9" i="7"/>
  <c r="AF9" i="7"/>
  <c r="B4" i="6" s="1"/>
  <c r="B13" i="6" s="1"/>
  <c r="AE9" i="7"/>
  <c r="E9" i="7"/>
  <c r="AJ7" i="7"/>
  <c r="AI7" i="7"/>
  <c r="AG7" i="7"/>
  <c r="AF7" i="7"/>
  <c r="AE7" i="7"/>
  <c r="I7" i="6"/>
  <c r="E7" i="6"/>
  <c r="J2" i="6"/>
  <c r="I2" i="6"/>
  <c r="J10" i="6"/>
  <c r="I10" i="6"/>
  <c r="H10" i="6"/>
  <c r="G10" i="6"/>
  <c r="F10" i="6"/>
  <c r="E10" i="6"/>
  <c r="D10" i="6"/>
  <c r="C10" i="6"/>
  <c r="B10" i="6"/>
  <c r="L5" i="6"/>
  <c r="L14" i="6" s="1"/>
  <c r="K5" i="6"/>
  <c r="K10" i="6"/>
  <c r="I5" i="6"/>
  <c r="G5" i="6"/>
  <c r="E5" i="6"/>
  <c r="B5" i="6"/>
  <c r="L4" i="6"/>
  <c r="L11" i="6" s="1"/>
  <c r="K4" i="6"/>
  <c r="J4" i="6"/>
  <c r="H4" i="6"/>
  <c r="G4" i="6"/>
  <c r="F4" i="6"/>
  <c r="E4" i="6"/>
  <c r="D4" i="6"/>
  <c r="C4" i="6"/>
  <c r="K9" i="6"/>
  <c r="J9" i="6"/>
  <c r="I9" i="6"/>
  <c r="H9" i="6"/>
  <c r="G9" i="6"/>
  <c r="F9" i="6"/>
  <c r="E9" i="6"/>
  <c r="D9" i="6"/>
  <c r="C9" i="6"/>
  <c r="B9" i="6"/>
  <c r="L9" i="6"/>
  <c r="L6" i="6"/>
  <c r="K6" i="6"/>
  <c r="L2" i="6"/>
  <c r="K2" i="6"/>
  <c r="R49" i="7" l="1"/>
  <c r="AI45" i="7"/>
  <c r="C7" i="6"/>
  <c r="C18" i="6" s="1"/>
  <c r="AI37" i="7"/>
  <c r="J7" i="6" s="1"/>
  <c r="E21" i="6"/>
  <c r="AI35" i="7"/>
  <c r="H7" i="6" s="1"/>
  <c r="H18" i="6" s="1"/>
  <c r="C36" i="11"/>
  <c r="F2" i="6"/>
  <c r="F18" i="6" s="1"/>
  <c r="F7" i="6"/>
  <c r="F16" i="6" s="1"/>
  <c r="B7" i="6"/>
  <c r="B18" i="6" s="1"/>
  <c r="C51" i="11"/>
  <c r="B53" i="11"/>
  <c r="C6" i="11" s="1"/>
  <c r="U48" i="7"/>
  <c r="T49" i="7"/>
  <c r="C16" i="6"/>
  <c r="D18" i="6"/>
  <c r="C18" i="11"/>
  <c r="S49" i="7"/>
  <c r="J14" i="6"/>
  <c r="B14" i="6"/>
  <c r="C26" i="11"/>
  <c r="D29" i="11" s="1"/>
  <c r="I16" i="6"/>
  <c r="C4" i="11"/>
  <c r="F12" i="6"/>
  <c r="L13" i="6"/>
  <c r="E11" i="6"/>
  <c r="C21" i="6"/>
  <c r="G21" i="6"/>
  <c r="E14" i="6"/>
  <c r="D12" i="6"/>
  <c r="H12" i="6"/>
  <c r="C14" i="6"/>
  <c r="G14" i="6"/>
  <c r="C12" i="6"/>
  <c r="D13" i="6"/>
  <c r="D14" i="6"/>
  <c r="K14" i="6"/>
  <c r="B21" i="6"/>
  <c r="J21" i="6"/>
  <c r="H11" i="6"/>
  <c r="H14" i="6"/>
  <c r="J16" i="6"/>
  <c r="E18" i="6"/>
  <c r="J12" i="6"/>
  <c r="F13" i="6"/>
  <c r="F14" i="6"/>
  <c r="I14" i="6"/>
  <c r="J18" i="6"/>
  <c r="G11" i="6"/>
  <c r="J13" i="6"/>
  <c r="E13" i="6"/>
  <c r="D11" i="6"/>
  <c r="K13" i="6"/>
  <c r="B12" i="6"/>
  <c r="K11" i="6"/>
  <c r="C11" i="6"/>
  <c r="I11" i="6"/>
  <c r="H13" i="6"/>
  <c r="G18" i="6"/>
  <c r="I18" i="6"/>
  <c r="E16" i="6"/>
  <c r="G16" i="6"/>
  <c r="I13" i="6"/>
  <c r="B11" i="6"/>
  <c r="F11" i="6"/>
  <c r="J11" i="6"/>
  <c r="E12" i="6"/>
  <c r="G12" i="6"/>
  <c r="I12" i="6"/>
  <c r="K12" i="6"/>
  <c r="H21" i="6"/>
  <c r="D21" i="6"/>
  <c r="L12" i="6"/>
  <c r="C13" i="6"/>
  <c r="G13" i="6"/>
  <c r="D16" i="6"/>
  <c r="H16" i="6" l="1"/>
  <c r="F21" i="6"/>
  <c r="B16" i="6"/>
  <c r="C7" i="11"/>
  <c r="C3" i="11"/>
  <c r="C45" i="11"/>
  <c r="V48" i="7"/>
  <c r="U49" i="7"/>
  <c r="V49" i="7" l="1"/>
  <c r="W48" i="7"/>
  <c r="W49" i="7" l="1"/>
  <c r="X48" i="7"/>
  <c r="Y48" i="7" l="1"/>
  <c r="X49" i="7"/>
  <c r="Z48" i="7" l="1"/>
  <c r="Y49" i="7"/>
  <c r="AA48" i="7" l="1"/>
  <c r="Z49" i="7"/>
  <c r="AB48" i="7" l="1"/>
  <c r="AA49" i="7"/>
  <c r="AC48" i="7" l="1"/>
  <c r="AC49" i="7" s="1"/>
  <c r="AB49" i="7"/>
  <c r="AH9" i="7" s="1"/>
  <c r="AK41" i="7" l="1"/>
  <c r="AH21" i="7"/>
  <c r="D6" i="6" s="1"/>
  <c r="AK13" i="7"/>
  <c r="AK21" i="7"/>
  <c r="D3" i="6" s="1"/>
  <c r="D20" i="6" s="1"/>
  <c r="AK29" i="7"/>
  <c r="AK17" i="7"/>
  <c r="AH11" i="7"/>
  <c r="AK39" i="7"/>
  <c r="AH41" i="7"/>
  <c r="AK27" i="7"/>
  <c r="AH13" i="7"/>
  <c r="AH35" i="7"/>
  <c r="AK43" i="7"/>
  <c r="I3" i="6" s="1"/>
  <c r="I20" i="6" s="1"/>
  <c r="AH23" i="7"/>
  <c r="E6" i="6" s="1"/>
  <c r="AH45" i="7"/>
  <c r="AH39" i="7"/>
  <c r="AH25" i="7"/>
  <c r="AK31" i="7"/>
  <c r="G3" i="6" s="1"/>
  <c r="G20" i="6" s="1"/>
  <c r="AH33" i="7"/>
  <c r="AH37" i="7"/>
  <c r="J6" i="6" s="1"/>
  <c r="AH15" i="7"/>
  <c r="AK11" i="7"/>
  <c r="F3" i="6" s="1"/>
  <c r="F20" i="6" s="1"/>
  <c r="AK35" i="7"/>
  <c r="AH31" i="7"/>
  <c r="G6" i="6" s="1"/>
  <c r="AH43" i="7"/>
  <c r="I6" i="6" s="1"/>
  <c r="AK33" i="7"/>
  <c r="AH17" i="7"/>
  <c r="AH27" i="7"/>
  <c r="AK19" i="7"/>
  <c r="AK37" i="7"/>
  <c r="J3" i="6" s="1"/>
  <c r="J20" i="6" s="1"/>
  <c r="AH19" i="7"/>
  <c r="AK7" i="7"/>
  <c r="AK9" i="7"/>
  <c r="AK25" i="7"/>
  <c r="AK15" i="7"/>
  <c r="AH7" i="7"/>
  <c r="AH29" i="7"/>
  <c r="AK23" i="7"/>
  <c r="E3" i="6" s="1"/>
  <c r="E20" i="6" s="1"/>
  <c r="AK45" i="7"/>
  <c r="B6" i="6" l="1"/>
  <c r="B17" i="6" s="1"/>
  <c r="C6" i="6"/>
  <c r="C17" i="6" s="1"/>
  <c r="H3" i="6"/>
  <c r="H20" i="6" s="1"/>
  <c r="B15" i="6"/>
  <c r="F6" i="6"/>
  <c r="E17" i="6"/>
  <c r="E19" i="6"/>
  <c r="E15" i="6"/>
  <c r="J19" i="6"/>
  <c r="J15" i="6"/>
  <c r="J17" i="6"/>
  <c r="C3" i="6"/>
  <c r="C20" i="6" s="1"/>
  <c r="D19" i="6"/>
  <c r="D15" i="6"/>
  <c r="D17" i="6"/>
  <c r="I19" i="6"/>
  <c r="I17" i="6"/>
  <c r="I15" i="6"/>
  <c r="H6" i="6"/>
  <c r="B3" i="6"/>
  <c r="B20" i="6" s="1"/>
  <c r="G17" i="6"/>
  <c r="G15" i="6"/>
  <c r="G19" i="6"/>
  <c r="C15" i="6" l="1"/>
  <c r="H19" i="6"/>
  <c r="H15" i="6"/>
  <c r="H17" i="6"/>
  <c r="F15" i="6"/>
  <c r="F17" i="6"/>
  <c r="F19" i="6"/>
  <c r="C19" i="6"/>
  <c r="B19" i="6"/>
</calcChain>
</file>

<file path=xl/sharedStrings.xml><?xml version="1.0" encoding="utf-8"?>
<sst xmlns="http://schemas.openxmlformats.org/spreadsheetml/2006/main" count="2367" uniqueCount="1078">
  <si>
    <t>Date updated:</t>
  </si>
  <si>
    <t>Created by:</t>
  </si>
  <si>
    <t>Aswath Damodaran, adamodar@stern.nyu.edu</t>
  </si>
  <si>
    <t>What is this data?</t>
  </si>
  <si>
    <t>Tax Rates (Effective)</t>
  </si>
  <si>
    <t>US companies</t>
  </si>
  <si>
    <t>Home Page:</t>
  </si>
  <si>
    <t>http://www.damodaran.com</t>
  </si>
  <si>
    <t>Data website:</t>
  </si>
  <si>
    <t>http://www.stern.nyu.edu/~adamodar/New_Home_Page/data.html</t>
  </si>
  <si>
    <t>Companies in each industry:</t>
  </si>
  <si>
    <t>http://www.stern.nyu.edu/~adamodar/pc/datasets/indname.xls</t>
  </si>
  <si>
    <t>Variable definitions:</t>
  </si>
  <si>
    <t>http://www.stern.nyu.edu/~adamodar/New_Home_Page/datafile/variable.htm</t>
  </si>
  <si>
    <t>$ Taxes</t>
  </si>
  <si>
    <t>Effective Tax Rates</t>
  </si>
  <si>
    <t>Cash Tax Rates</t>
  </si>
  <si>
    <t>Industry name</t>
  </si>
  <si>
    <t>Number of firms</t>
  </si>
  <si>
    <t>Total Taxable Income</t>
  </si>
  <si>
    <t>Total Taxes Paid (Accrual)</t>
  </si>
  <si>
    <t>Total Cash Taxes Paid</t>
  </si>
  <si>
    <t>Cash Taxes/Accrual Taxes</t>
  </si>
  <si>
    <t>Average across all companies</t>
  </si>
  <si>
    <t>Average across only money-making companies</t>
  </si>
  <si>
    <t>Aggregate tax rate</t>
  </si>
  <si>
    <t>Average across only money-making companies2</t>
  </si>
  <si>
    <t>Aggregate tax rate3</t>
  </si>
  <si>
    <t>Utility (General)</t>
  </si>
  <si>
    <t>Bank (Money Center)</t>
  </si>
  <si>
    <t>Banks (Regional)</t>
  </si>
  <si>
    <t>Air Transport</t>
  </si>
  <si>
    <t>Homebuilding</t>
  </si>
  <si>
    <t>Transportation (Railroads)</t>
  </si>
  <si>
    <t>Building Materials</t>
  </si>
  <si>
    <t>Retail (General)</t>
  </si>
  <si>
    <t>Packaging &amp; Container</t>
  </si>
  <si>
    <t>Cable TV</t>
  </si>
  <si>
    <t>Retail (Special Lines)</t>
  </si>
  <si>
    <t>Transportation</t>
  </si>
  <si>
    <t>Retail (Grocery and Food)</t>
  </si>
  <si>
    <t>Trucking</t>
  </si>
  <si>
    <t>Power</t>
  </si>
  <si>
    <t>Financial Svcs. (Non-bank &amp; Insurance)</t>
  </si>
  <si>
    <t>Retail (Automotive)</t>
  </si>
  <si>
    <t>Insurance (Prop/Cas.)</t>
  </si>
  <si>
    <t>Office Equipment &amp; Services</t>
  </si>
  <si>
    <t>Construction Supplies</t>
  </si>
  <si>
    <t>Broadcasting</t>
  </si>
  <si>
    <t>Shoe</t>
  </si>
  <si>
    <t>Information Services</t>
  </si>
  <si>
    <t>Retail (Building Supply)</t>
  </si>
  <si>
    <t>Insurance (Life)</t>
  </si>
  <si>
    <t>Food Processing</t>
  </si>
  <si>
    <t>Utility (Water)</t>
  </si>
  <si>
    <t>Restaurant/Dining</t>
  </si>
  <si>
    <t>Insurance (General)</t>
  </si>
  <si>
    <t>Brokerage &amp; Investment Banking</t>
  </si>
  <si>
    <t>Retail (Distributors)</t>
  </si>
  <si>
    <t>Paper/Forest Products</t>
  </si>
  <si>
    <t>Machinery</t>
  </si>
  <si>
    <t>Hotel/Gaming</t>
  </si>
  <si>
    <t>Healthcare Support Services</t>
  </si>
  <si>
    <t>Engineering/Construction</t>
  </si>
  <si>
    <t>Real Estate (General/Diversified)</t>
  </si>
  <si>
    <t>Furn/Home Furnishings</t>
  </si>
  <si>
    <t>Diversified</t>
  </si>
  <si>
    <t>Publishing &amp; Newspapers</t>
  </si>
  <si>
    <t>Food Wholesalers</t>
  </si>
  <si>
    <t>Chemical (Diversified)</t>
  </si>
  <si>
    <t>Aerospace/Defense</t>
  </si>
  <si>
    <t>Business &amp; Consumer Services</t>
  </si>
  <si>
    <t>Oil/Gas (Integrated)</t>
  </si>
  <si>
    <t>Reinsurance</t>
  </si>
  <si>
    <t>Hospitals/Healthcare Facilities</t>
  </si>
  <si>
    <t>Apparel</t>
  </si>
  <si>
    <t>Recreation</t>
  </si>
  <si>
    <t>Beverage (Alcoholic)</t>
  </si>
  <si>
    <t>Total Market</t>
  </si>
  <si>
    <t>Chemical (Basic)</t>
  </si>
  <si>
    <t>Chemical (Specialty)</t>
  </si>
  <si>
    <t>Computer Services</t>
  </si>
  <si>
    <t>Real Estate (Operations &amp; Services)</t>
  </si>
  <si>
    <t>Semiconductor Equip</t>
  </si>
  <si>
    <t>Electronics (General)</t>
  </si>
  <si>
    <t>Shipbuilding &amp; Marine</t>
  </si>
  <si>
    <t>Investments &amp; Asset Management</t>
  </si>
  <si>
    <t>Education</t>
  </si>
  <si>
    <t>Auto &amp; Truck</t>
  </si>
  <si>
    <t>Telecom. Equipment</t>
  </si>
  <si>
    <t>Telecom. Services</t>
  </si>
  <si>
    <t>Semiconductor</t>
  </si>
  <si>
    <t>Telecom (Wireless)</t>
  </si>
  <si>
    <t>Total Market (without financials)</t>
  </si>
  <si>
    <t>Rubber&amp; Tires</t>
  </si>
  <si>
    <t>NA</t>
  </si>
  <si>
    <t>Auto Parts</t>
  </si>
  <si>
    <t>Farming/Agriculture</t>
  </si>
  <si>
    <t>Retail (Online)</t>
  </si>
  <si>
    <t>Household Products</t>
  </si>
  <si>
    <t>Steel</t>
  </si>
  <si>
    <t>Beverage (Soft)</t>
  </si>
  <si>
    <t>Advertising</t>
  </si>
  <si>
    <t>Electronics (Consumer &amp; Office)</t>
  </si>
  <si>
    <t>Heathcare Information and Technology</t>
  </si>
  <si>
    <t>Real Estate (Development)</t>
  </si>
  <si>
    <t>Entertainment</t>
  </si>
  <si>
    <t>Oilfield Svcs/Equip.</t>
  </si>
  <si>
    <t>Tobacco</t>
  </si>
  <si>
    <t>Electrical Equipment</t>
  </si>
  <si>
    <t>Computers/Peripherals</t>
  </si>
  <si>
    <t>Coal &amp; Related Energy</t>
  </si>
  <si>
    <t>Oil/Gas Distribution</t>
  </si>
  <si>
    <t>Healthcare Products</t>
  </si>
  <si>
    <t>Environmental &amp; Waste Services</t>
  </si>
  <si>
    <t>Software (System &amp; Application)</t>
  </si>
  <si>
    <t>Software (Internet)</t>
  </si>
  <si>
    <t>Green &amp; Renewable Energy</t>
  </si>
  <si>
    <t>Software (Entertainment)</t>
  </si>
  <si>
    <t>Oil/Gas (Production and Exploration)</t>
  </si>
  <si>
    <t>Precious Metals</t>
  </si>
  <si>
    <t>Drugs (Pharmaceutical)</t>
  </si>
  <si>
    <t>R.E.I.T.</t>
  </si>
  <si>
    <t>Metals &amp; Mining</t>
  </si>
  <si>
    <t>Drugs (Biotechnology)</t>
  </si>
  <si>
    <t>total</t>
  </si>
  <si>
    <t>S&amp;P 500 Index</t>
  </si>
  <si>
    <t>Consumer Discretionary (XLY)</t>
  </si>
  <si>
    <t>Consumer Staples (XLP)</t>
  </si>
  <si>
    <t>Energy (XLE)</t>
  </si>
  <si>
    <t>Financials (XLF)</t>
  </si>
  <si>
    <t>Health Care (XLV)</t>
  </si>
  <si>
    <t>Industrials (XLI)</t>
  </si>
  <si>
    <t>Materials (XLB)</t>
  </si>
  <si>
    <t>Technology (XLK)</t>
  </si>
  <si>
    <t>Utilities (XLU)</t>
  </si>
  <si>
    <t>Furnishings</t>
  </si>
  <si>
    <t>Brewers</t>
  </si>
  <si>
    <t>Pipelines</t>
  </si>
  <si>
    <t>Property &amp; Casualty Insurance</t>
  </si>
  <si>
    <t>Medical Equipment</t>
  </si>
  <si>
    <t>Waste &amp; Disposal Services</t>
  </si>
  <si>
    <t>Paper</t>
  </si>
  <si>
    <t>Electrical Components &amp; Equipment</t>
  </si>
  <si>
    <t>Water</t>
  </si>
  <si>
    <t>Hotels</t>
  </si>
  <si>
    <t>Integrated Oil &amp; Gas</t>
  </si>
  <si>
    <t>Insurance Brokers</t>
  </si>
  <si>
    <t>Medical Supplies</t>
  </si>
  <si>
    <t>Industrial Suppliers</t>
  </si>
  <si>
    <t>Containers &amp; Packaging</t>
  </si>
  <si>
    <t>Electronic Equipment</t>
  </si>
  <si>
    <t>Conventional Electricity</t>
  </si>
  <si>
    <t>Home Improvement Retailers</t>
  </si>
  <si>
    <t>Tires</t>
  </si>
  <si>
    <t>Coal</t>
  </si>
  <si>
    <t>Full Line Insurance</t>
  </si>
  <si>
    <t>Health Care Providers</t>
  </si>
  <si>
    <t>Industrial Machinery</t>
  </si>
  <si>
    <t>Commodity Chemicals</t>
  </si>
  <si>
    <t>Electronic Office Equipment</t>
  </si>
  <si>
    <t>Multiutilities</t>
  </si>
  <si>
    <t>Home Construction</t>
  </si>
  <si>
    <t>Distillers &amp; Vintners</t>
  </si>
  <si>
    <t>Exploration &amp; Production</t>
  </si>
  <si>
    <t>Mortgage Finance</t>
  </si>
  <si>
    <t>Biotechnology</t>
  </si>
  <si>
    <t>Specialty Chemicals</t>
  </si>
  <si>
    <t>Software</t>
  </si>
  <si>
    <t>Gas Distribution</t>
  </si>
  <si>
    <t>Business Training &amp; Employment Agencies</t>
  </si>
  <si>
    <t>Personal Products</t>
  </si>
  <si>
    <t>Oil Equipment &amp; Services</t>
  </si>
  <si>
    <t>Hotel &amp; Lodging REITs</t>
  </si>
  <si>
    <t>Pharmaceuticals</t>
  </si>
  <si>
    <t>Building Materials &amp; Fixtures</t>
  </si>
  <si>
    <t>Fixed Line Telecommunications</t>
  </si>
  <si>
    <t>Durable Household Products</t>
  </si>
  <si>
    <t>Nondurable Household Products</t>
  </si>
  <si>
    <t>Renewable Energy Equipment Total Stock Market</t>
  </si>
  <si>
    <t>Gold Mining</t>
  </si>
  <si>
    <t>Media agencies</t>
  </si>
  <si>
    <t>Drug Retailers</t>
  </si>
  <si>
    <t>Life Insurance</t>
  </si>
  <si>
    <t>Transportation Services</t>
  </si>
  <si>
    <t>Mining</t>
  </si>
  <si>
    <t>Internet</t>
  </si>
  <si>
    <t>Soft Drinks</t>
  </si>
  <si>
    <t>Investment Services</t>
  </si>
  <si>
    <t>Commercial Vehicles &amp; Trucks</t>
  </si>
  <si>
    <t>Aluminum</t>
  </si>
  <si>
    <t>Semiconductors</t>
  </si>
  <si>
    <t>Specialized Consumer Services</t>
  </si>
  <si>
    <t>Diversified REITs</t>
  </si>
  <si>
    <t>Airlines</t>
  </si>
  <si>
    <t>Nonferrous Metals</t>
  </si>
  <si>
    <t>Mobile Telecommunications</t>
  </si>
  <si>
    <t>Restaurants &amp; Bars</t>
  </si>
  <si>
    <t>Food Retailers &amp; Wholesalers</t>
  </si>
  <si>
    <t>Specialty Finance</t>
  </si>
  <si>
    <t>Railroad</t>
  </si>
  <si>
    <t>Computer Hardware</t>
  </si>
  <si>
    <t>Recreational Services</t>
  </si>
  <si>
    <t>Real Estate Services</t>
  </si>
  <si>
    <t>Aerospace</t>
  </si>
  <si>
    <t>Clothing &amp; Accessories</t>
  </si>
  <si>
    <t>Asset Managers</t>
  </si>
  <si>
    <t>Defense</t>
  </si>
  <si>
    <t>Footwear</t>
  </si>
  <si>
    <t>Banks</t>
  </si>
  <si>
    <t>Heavy Construction</t>
  </si>
  <si>
    <t>Recreational Products</t>
  </si>
  <si>
    <t>Consumer Finance</t>
  </si>
  <si>
    <t>Diversified Industrials</t>
  </si>
  <si>
    <t>Travel &amp; Tourism</t>
  </si>
  <si>
    <t>Residential REITs</t>
  </si>
  <si>
    <t>Delivery Services</t>
  </si>
  <si>
    <t>Publishing</t>
  </si>
  <si>
    <t>Specialty REITs</t>
  </si>
  <si>
    <t>Business Support Services</t>
  </si>
  <si>
    <t>Broadcasting &amp; Entertainment</t>
  </si>
  <si>
    <t>Mortgage REITs</t>
  </si>
  <si>
    <t>Apparel Retailers</t>
  </si>
  <si>
    <t>Industrial &amp; Office REITs</t>
  </si>
  <si>
    <t>Automobiles</t>
  </si>
  <si>
    <t>Retail REITs</t>
  </si>
  <si>
    <t>Specialty Retailers</t>
  </si>
  <si>
    <t>Financial Administration</t>
  </si>
  <si>
    <t>Toys</t>
  </si>
  <si>
    <t>Real Estate Holding &amp; Development</t>
  </si>
  <si>
    <t>Gambling</t>
  </si>
  <si>
    <t>Broadline Retailers</t>
  </si>
  <si>
    <t>SP 500 industries</t>
  </si>
  <si>
    <t>Materials</t>
  </si>
  <si>
    <t>Financials</t>
  </si>
  <si>
    <t>Industrials</t>
  </si>
  <si>
    <t>Technology</t>
  </si>
  <si>
    <t>Consumer staples</t>
  </si>
  <si>
    <t>Utilities</t>
  </si>
  <si>
    <t>Health care</t>
  </si>
  <si>
    <t>Consumer discretionary</t>
  </si>
  <si>
    <t>Real Estates</t>
  </si>
  <si>
    <t>Telecommunication</t>
  </si>
  <si>
    <t>Finance and insurance</t>
  </si>
  <si>
    <t>Administrative and support and waste management and remediation services</t>
  </si>
  <si>
    <t>Information</t>
  </si>
  <si>
    <t>Retail trade</t>
  </si>
  <si>
    <t>Health care and social assistance</t>
  </si>
  <si>
    <t>Accommodation and food services</t>
  </si>
  <si>
    <t>Real estate and rental and leasing</t>
  </si>
  <si>
    <t>Construction</t>
  </si>
  <si>
    <t>Professional, scientific, and technical services</t>
  </si>
  <si>
    <t>Wholesale trade</t>
  </si>
  <si>
    <t>Agriculture, forestry, fishing, and hunting</t>
  </si>
  <si>
    <t>Management of companies (holding companies)</t>
  </si>
  <si>
    <t>Arts, entertainment, and recreation</t>
  </si>
  <si>
    <t>Manufacturing</t>
  </si>
  <si>
    <t>Educational services</t>
  </si>
  <si>
    <t>Transportation and warehousing</t>
  </si>
  <si>
    <t>Consumer Discretionary</t>
  </si>
  <si>
    <t>Consumer Staples</t>
  </si>
  <si>
    <t>Health Care</t>
  </si>
  <si>
    <t>Real Estate</t>
  </si>
  <si>
    <t>Energy</t>
  </si>
  <si>
    <t>Cumulated reduction in taxes (2018-2040)</t>
  </si>
  <si>
    <t>Cumulated reduction in taxes (2018-2027)</t>
  </si>
  <si>
    <t>Beta coefficient</t>
  </si>
  <si>
    <t>Corporate profits before tax in 2016</t>
  </si>
  <si>
    <t>Corporate profits before tax on average 2006-2016</t>
  </si>
  <si>
    <t>Cumulated reduction in taxes (2018-2040) (normalized)</t>
  </si>
  <si>
    <t>Cumulated reduction in taxes (2018-2027) (normalized)</t>
  </si>
  <si>
    <t>Cumulated reduction in taxes (2018-2040) (normalized over 10 years)</t>
  </si>
  <si>
    <t>Cumulated reduction in taxes (2018-2027) (normalized over 10 years)</t>
  </si>
  <si>
    <t>reduction for 2018</t>
  </si>
  <si>
    <t>beta coef</t>
  </si>
  <si>
    <t>Normalized by corporate profits before tax in 2016</t>
  </si>
  <si>
    <t>Source: Penn Wharton Budget Model</t>
  </si>
  <si>
    <t>Table 2: Taxes paid by industry, 2017-2040</t>
  </si>
  <si>
    <t>Billions</t>
  </si>
  <si>
    <t>Industry</t>
  </si>
  <si>
    <t>Scenario</t>
  </si>
  <si>
    <t>Reduction for 2018</t>
  </si>
  <si>
    <t>SP 500</t>
  </si>
  <si>
    <t>All industries</t>
  </si>
  <si>
    <t>Current law</t>
  </si>
  <si>
    <t>TCJA</t>
  </si>
  <si>
    <t>Industrial</t>
  </si>
  <si>
    <t>Other services</t>
  </si>
  <si>
    <t>Real estate</t>
  </si>
  <si>
    <t>Table 6.17D. Corporate Profits Before Tax by Industry</t>
  </si>
  <si>
    <t>[Millions of dollars]</t>
  </si>
  <si>
    <t>Bureau of Economic Analysis</t>
  </si>
  <si>
    <t>Last Revised on: August 3, 2017</t>
  </si>
  <si>
    <t>Line</t>
  </si>
  <si>
    <t>SP500</t>
  </si>
  <si>
    <t>NIPA</t>
  </si>
  <si>
    <t>2009</t>
  </si>
  <si>
    <t>2010</t>
  </si>
  <si>
    <t>2011</t>
  </si>
  <si>
    <t>2012</t>
  </si>
  <si>
    <t>2013</t>
  </si>
  <si>
    <t>2014</t>
  </si>
  <si>
    <t>2015</t>
  </si>
  <si>
    <t>2016</t>
  </si>
  <si>
    <t>average</t>
  </si>
  <si>
    <t>77</t>
  </si>
  <si>
    <t xml:space="preserve">    Accommodation and food services</t>
  </si>
  <si>
    <t>66</t>
  </si>
  <si>
    <t xml:space="preserve">    Administrative and waste management services</t>
  </si>
  <si>
    <t>3</t>
  </si>
  <si>
    <t xml:space="preserve">    Agriculture, forestry, fishing, and hunting</t>
  </si>
  <si>
    <t>74</t>
  </si>
  <si>
    <t xml:space="preserve">    Arts, entertainment, and recreation</t>
  </si>
  <si>
    <t>11</t>
  </si>
  <si>
    <t xml:space="preserve">    Construction</t>
  </si>
  <si>
    <t>69</t>
  </si>
  <si>
    <t xml:space="preserve">    Educational services</t>
  </si>
  <si>
    <t>52</t>
  </si>
  <si>
    <t xml:space="preserve">    Finance and insurance</t>
  </si>
  <si>
    <t>70</t>
  </si>
  <si>
    <t xml:space="preserve">    Health care and social assistance</t>
  </si>
  <si>
    <t>47</t>
  </si>
  <si>
    <t xml:space="preserve">    Information</t>
  </si>
  <si>
    <t>65</t>
  </si>
  <si>
    <t xml:space="preserve">    Management of companies and enterprises5</t>
  </si>
  <si>
    <t>12</t>
  </si>
  <si>
    <t xml:space="preserve">    Manufacturing</t>
  </si>
  <si>
    <t>6</t>
  </si>
  <si>
    <t xml:space="preserve">    Mining</t>
  </si>
  <si>
    <t>80</t>
  </si>
  <si>
    <t xml:space="preserve">    Other services, except government</t>
  </si>
  <si>
    <t>61</t>
  </si>
  <si>
    <t xml:space="preserve">    Professional, scientific, and technical services</t>
  </si>
  <si>
    <t>58</t>
  </si>
  <si>
    <t xml:space="preserve">    Real estate and rental and leasing</t>
  </si>
  <si>
    <t>37</t>
  </si>
  <si>
    <t xml:space="preserve">    Retail trade</t>
  </si>
  <si>
    <t>38</t>
  </si>
  <si>
    <t xml:space="preserve">    Transportation and warehousing</t>
  </si>
  <si>
    <t>10</t>
  </si>
  <si>
    <t xml:space="preserve">    Utilities</t>
  </si>
  <si>
    <t>34</t>
  </si>
  <si>
    <t xml:space="preserve">    Wholesale trade</t>
  </si>
  <si>
    <t/>
  </si>
  <si>
    <t>1</t>
  </si>
  <si>
    <t xml:space="preserve">            Corporate profits before tax</t>
  </si>
  <si>
    <t>2</t>
  </si>
  <si>
    <t>Domestic industries</t>
  </si>
  <si>
    <t>4</t>
  </si>
  <si>
    <t xml:space="preserve">        Farms1</t>
  </si>
  <si>
    <t>---</t>
  </si>
  <si>
    <t>5</t>
  </si>
  <si>
    <t xml:space="preserve">        Forestry, fishing, and related activities</t>
  </si>
  <si>
    <t>7</t>
  </si>
  <si>
    <t xml:space="preserve">        Oil and gas extraction</t>
  </si>
  <si>
    <t>8</t>
  </si>
  <si>
    <t xml:space="preserve">        Mining, except oil and gas</t>
  </si>
  <si>
    <t>9</t>
  </si>
  <si>
    <t xml:space="preserve">        Support activities for mining</t>
  </si>
  <si>
    <t>13</t>
  </si>
  <si>
    <t xml:space="preserve">        Durable goods</t>
  </si>
  <si>
    <t>14</t>
  </si>
  <si>
    <t xml:space="preserve">            Wood products</t>
  </si>
  <si>
    <t>15</t>
  </si>
  <si>
    <t xml:space="preserve">            Nonmetallic mineral products</t>
  </si>
  <si>
    <t>16</t>
  </si>
  <si>
    <t xml:space="preserve">            Primary metals</t>
  </si>
  <si>
    <t>17</t>
  </si>
  <si>
    <t xml:space="preserve">            Fabricated metal products</t>
  </si>
  <si>
    <t>18</t>
  </si>
  <si>
    <t xml:space="preserve">            Machinery</t>
  </si>
  <si>
    <t>19</t>
  </si>
  <si>
    <t xml:space="preserve">            Computer and electronic products</t>
  </si>
  <si>
    <t>20</t>
  </si>
  <si>
    <t xml:space="preserve">            Electrical equipment, appliances, and components</t>
  </si>
  <si>
    <t>21</t>
  </si>
  <si>
    <t xml:space="preserve">            Motor vehicles, bodies and trailers, and parts</t>
  </si>
  <si>
    <t>22</t>
  </si>
  <si>
    <t xml:space="preserve">            Other transportation equipment</t>
  </si>
  <si>
    <t>23</t>
  </si>
  <si>
    <t xml:space="preserve">            Furniture and related products</t>
  </si>
  <si>
    <t>24</t>
  </si>
  <si>
    <t xml:space="preserve">            Miscellaneous manufacturing</t>
  </si>
  <si>
    <t>25</t>
  </si>
  <si>
    <t xml:space="preserve">        Nondurable goods</t>
  </si>
  <si>
    <t>26</t>
  </si>
  <si>
    <t xml:space="preserve">            Food and beverage and tobacco products</t>
  </si>
  <si>
    <t>27</t>
  </si>
  <si>
    <t xml:space="preserve">            Textile mills and textile product mills</t>
  </si>
  <si>
    <t>28</t>
  </si>
  <si>
    <t xml:space="preserve">            Apparel and leather and allied products</t>
  </si>
  <si>
    <t>29</t>
  </si>
  <si>
    <t xml:space="preserve">            Paper products</t>
  </si>
  <si>
    <t>30</t>
  </si>
  <si>
    <t xml:space="preserve">            Printing and related support activities</t>
  </si>
  <si>
    <t>31</t>
  </si>
  <si>
    <t xml:space="preserve">            Petroleum and coal products</t>
  </si>
  <si>
    <t>32</t>
  </si>
  <si>
    <t xml:space="preserve">            Chemical products</t>
  </si>
  <si>
    <t>33</t>
  </si>
  <si>
    <t xml:space="preserve">            Plastics and rubber products</t>
  </si>
  <si>
    <t>35</t>
  </si>
  <si>
    <t>36</t>
  </si>
  <si>
    <t>39</t>
  </si>
  <si>
    <t xml:space="preserve">        Air transportation</t>
  </si>
  <si>
    <t>40</t>
  </si>
  <si>
    <t xml:space="preserve">        Rail transportation</t>
  </si>
  <si>
    <t>41</t>
  </si>
  <si>
    <t xml:space="preserve">        Water transportation</t>
  </si>
  <si>
    <t>42</t>
  </si>
  <si>
    <t xml:space="preserve">        Truck transportation</t>
  </si>
  <si>
    <t>43</t>
  </si>
  <si>
    <t xml:space="preserve">        Transit and ground passenger transportation</t>
  </si>
  <si>
    <t>44</t>
  </si>
  <si>
    <t xml:space="preserve">        Pipeline transportation</t>
  </si>
  <si>
    <t>45</t>
  </si>
  <si>
    <t xml:space="preserve">        Other transportation and support activities2</t>
  </si>
  <si>
    <t>46</t>
  </si>
  <si>
    <t xml:space="preserve">        Warehousing and storage</t>
  </si>
  <si>
    <t>48</t>
  </si>
  <si>
    <t xml:space="preserve">        Publishing industries (includes software)</t>
  </si>
  <si>
    <t>49</t>
  </si>
  <si>
    <t xml:space="preserve">        Motion picture and sound recording industries</t>
  </si>
  <si>
    <t>50</t>
  </si>
  <si>
    <t xml:space="preserve">        Broadcasting and telecommunications</t>
  </si>
  <si>
    <t>51</t>
  </si>
  <si>
    <t xml:space="preserve">        Information and data processing services</t>
  </si>
  <si>
    <t>53</t>
  </si>
  <si>
    <t xml:space="preserve">        Federal Reserve banks</t>
  </si>
  <si>
    <t>54</t>
  </si>
  <si>
    <t xml:space="preserve">        Credit intermediation and related activities</t>
  </si>
  <si>
    <t>55</t>
  </si>
  <si>
    <t xml:space="preserve">        Securities, commodity contracts, and investments</t>
  </si>
  <si>
    <t>56</t>
  </si>
  <si>
    <t xml:space="preserve">        Insurance carriers and related activities</t>
  </si>
  <si>
    <t>57</t>
  </si>
  <si>
    <t xml:space="preserve">        Funds, trusts, and other financial vehicles</t>
  </si>
  <si>
    <t>59</t>
  </si>
  <si>
    <t xml:space="preserve">        Real estate</t>
  </si>
  <si>
    <t>60</t>
  </si>
  <si>
    <t xml:space="preserve">        Rental and leasing services and lessors of intangible assets3</t>
  </si>
  <si>
    <t>62</t>
  </si>
  <si>
    <t xml:space="preserve">        Legal services</t>
  </si>
  <si>
    <t>63</t>
  </si>
  <si>
    <t xml:space="preserve">        Computer systems design and related services</t>
  </si>
  <si>
    <t>64</t>
  </si>
  <si>
    <t xml:space="preserve">        Miscellaneous professional, scientific, and technical services4</t>
  </si>
  <si>
    <t>67</t>
  </si>
  <si>
    <t xml:space="preserve">        Administrative and support services</t>
  </si>
  <si>
    <t>68</t>
  </si>
  <si>
    <t xml:space="preserve">        Waste management and remediation services</t>
  </si>
  <si>
    <t>71</t>
  </si>
  <si>
    <t xml:space="preserve">        Ambulatory health care services</t>
  </si>
  <si>
    <t>72</t>
  </si>
  <si>
    <t xml:space="preserve">        Hospitals and nursing and residential care facilities</t>
  </si>
  <si>
    <t>73</t>
  </si>
  <si>
    <t xml:space="preserve">        Social assistance</t>
  </si>
  <si>
    <t>75</t>
  </si>
  <si>
    <t xml:space="preserve">        Performing arts, spectator sports, museums, and related activities</t>
  </si>
  <si>
    <t>76</t>
  </si>
  <si>
    <t xml:space="preserve">        Amusements, gambling, and recreation industries</t>
  </si>
  <si>
    <t>78</t>
  </si>
  <si>
    <t xml:space="preserve">        Accommodation</t>
  </si>
  <si>
    <t>79</t>
  </si>
  <si>
    <t xml:space="preserve">        Food services and drinking places</t>
  </si>
  <si>
    <t>81</t>
  </si>
  <si>
    <t>Rest of the world6</t>
  </si>
  <si>
    <t>82</t>
  </si>
  <si>
    <t xml:space="preserve">    Receipts from the rest of the world</t>
  </si>
  <si>
    <t>83</t>
  </si>
  <si>
    <t xml:space="preserve">    Less: Payments to the rest of the world</t>
  </si>
  <si>
    <t>Legend / Footnotes:</t>
  </si>
  <si>
    <t>1. NAICS crop and animal production.</t>
  </si>
  <si>
    <t>2. Consists of scenic and sightseeing transportation; transportation support activities; and couriers and messengers.</t>
  </si>
  <si>
    <t>3. Intangible assets include patents, trademarks, and franchise agreements, but not copyrights.</t>
  </si>
  <si>
    <t>4. Consists of accounting, tax preparation, bookkeeping, and payroll services; architectural, engineering, and related services; specialized design services; management, scientific, and technical consulting services; scientific research and development services; advertising and related services; and other professional, scientific, and technical services.</t>
  </si>
  <si>
    <t>5. Consists of bank and other holding companies.</t>
  </si>
  <si>
    <t>6. Consists of receipts by all U.S. residents, including both corporations and persons, of dividends from foreign corporations, and, for U.S. corporations, their share of reinvested earnings of their incorporated foreign affiliates, and earnings of unincorporated foreign affiliates (line 82), net of corresponding payments (line 83).</t>
  </si>
  <si>
    <t>Note. Estimates in this table are based on the 2002 North American Industry Classification System (NAICS).</t>
  </si>
  <si>
    <t>Comsumer Staples</t>
  </si>
  <si>
    <t>Beta coefficient (controling for ind. Tax)</t>
  </si>
  <si>
    <t>Limit net interest deductions to 30 percent of adjusted taxable income, carryforward of denied deduction</t>
  </si>
  <si>
    <t>Modification of net operating loss deduction</t>
  </si>
  <si>
    <t>Repeal like-kind exchanges except for real property</t>
  </si>
  <si>
    <t>Amortization of research and experimental expenditures</t>
  </si>
  <si>
    <t>Repeal of deduction for income attributable to domestic production activities</t>
  </si>
  <si>
    <t>Meals and entertainment expenses, including apoia 12/31/17 &amp; meals for the convenience of the employer</t>
  </si>
  <si>
    <t>Repeal deduction for qualified transportation fringes, including commuting except as necessary for employee's safety</t>
  </si>
  <si>
    <t>Repeal of rollover of publicly traded securities gain into specialized small business investment companies</t>
  </si>
  <si>
    <t>Certain self-created property not treated as a capital asset</t>
  </si>
  <si>
    <t>Certain special rules for taxable year of inclusion (in general)</t>
  </si>
  <si>
    <t>Certain special rules for taxable year of inclusion (related to original issue discount and other similar items)</t>
  </si>
  <si>
    <t>2018-2027</t>
  </si>
  <si>
    <t>Modification of credit for clinical testing expenses for certain drugs for rare diseases or conditions</t>
  </si>
  <si>
    <t>Modify rehabilitation credit to provide 20 percent historic credit ratably over 5 years, repeal credit for pre-1936 property.</t>
  </si>
  <si>
    <t>Limitation on deduction for FDIC premiums</t>
  </si>
  <si>
    <t>Repeal of advance refunding bonds</t>
  </si>
  <si>
    <t>Repeal of tax credit bonds</t>
  </si>
  <si>
    <t>21-percent excise tax on excess tax-exempt organization executive compensation (certain exceptions provided to non-highly compensated employees, and for certain medical services)..</t>
  </si>
  <si>
    <t>Insurance</t>
  </si>
  <si>
    <t>Modification of limitation on excessive employee remuneration, with transition rule</t>
  </si>
  <si>
    <t>Increase the excise tax on stock compensation in an inversion from 15 percent to 20 percent</t>
  </si>
  <si>
    <t>Repeal of small life insurance company deduction</t>
  </si>
  <si>
    <t>Adjustment for change in computing reserves</t>
  </si>
  <si>
    <t>Modification of proration rules for property and casualty insurance companies</t>
  </si>
  <si>
    <t>Computation of life insurance reserves</t>
  </si>
  <si>
    <t>Modification of rules for life insurance proration</t>
  </si>
  <si>
    <t>Capitalization of certain policy acquisition expenses</t>
  </si>
  <si>
    <t>Tax reporting for life settlement transactions</t>
  </si>
  <si>
    <t>Modification of property and casualty insurance company discounting rules</t>
  </si>
  <si>
    <t>Tax gain on the sale of a partnership interest on look-thru</t>
  </si>
  <si>
    <t>. Expand the definition of substantial built-in loss for purposes of partnership loss transfers</t>
  </si>
  <si>
    <t>Charitable contributions and foreign taxes taken into account in determining limitation on allowance of partner’s share of loss</t>
  </si>
  <si>
    <t>Repeal of technical termination of partnerships</t>
  </si>
  <si>
    <t>Excise tax based on investment income of private colleges and universities with endowment per student of at least $500,000</t>
  </si>
  <si>
    <t>Unrelated business taxable income separately computed generally for each trade or business activity</t>
  </si>
  <si>
    <t>Charitable deduction not allowed for amounts paid in exchange for college athletic event seating rights</t>
  </si>
  <si>
    <t>Expand provision relating to the non-deductibility of fines and penalties</t>
  </si>
  <si>
    <t>Repeal of deduction for local lobbying expenses</t>
  </si>
  <si>
    <t>Revision of treatment of contributions to capital</t>
  </si>
  <si>
    <t>Recharacterization of certain gains on property held for fewer than 3 years in the case of partnership profits interest held in connection with performance of investment services</t>
  </si>
  <si>
    <t>Cost recovery</t>
  </si>
  <si>
    <t>Business-Related Deductions</t>
  </si>
  <si>
    <t>Banks and Financial Instruments</t>
  </si>
  <si>
    <t>Partnership</t>
  </si>
  <si>
    <t>Other Provisions</t>
  </si>
  <si>
    <t>Evaluation of tax increases in the tax act from JCT</t>
  </si>
  <si>
    <t>% of total tax increase</t>
  </si>
  <si>
    <t>Total</t>
  </si>
  <si>
    <t>discount rate</t>
  </si>
  <si>
    <t>Beta</t>
  </si>
  <si>
    <t>Discounted Cumulated reduction in taxes (2018-2040)</t>
  </si>
  <si>
    <t>Cumulated reduction in taxes (2018-2040) discounted</t>
  </si>
  <si>
    <t>Discounted tax gains</t>
  </si>
  <si>
    <t>Cumulated reduction in taxes (2018-2027) discounted</t>
  </si>
  <si>
    <t>Discounted Cumulated reduction in taxes (2018-2027)</t>
  </si>
  <si>
    <t>Current Taxes paid (2018-2040)</t>
  </si>
  <si>
    <t>Cumulated reduction in taxes (2018-2040) (normalized over 10 years) and discounted</t>
  </si>
  <si>
    <t>Cumulated reduction in taxes (2018-2027) (normalized over 10 years) and discounted</t>
  </si>
  <si>
    <t>Sum taxes paid 2018-2040</t>
  </si>
  <si>
    <t>Cumulated reduction in taxes (2018-2040) (normalized by current taxes) and discounted</t>
  </si>
  <si>
    <t>Cumulated reduction in taxes (2018-2027) (normalized by current taxes) and discounted</t>
  </si>
  <si>
    <t>Cumulated reduction in taxes (2018-2040) (normalized by current taxes discounted) and discounted</t>
  </si>
  <si>
    <t>Cumulated reduction in taxes (2018-2027) (normalized by current taxes discounted) and discounted</t>
  </si>
  <si>
    <t>Current Taxes paid (2018-2040) discounted</t>
  </si>
  <si>
    <t>GICS sector</t>
  </si>
  <si>
    <t>Telecommunication equipment</t>
  </si>
  <si>
    <t>Consumer Sta.</t>
  </si>
  <si>
    <t>Consumer Dis.</t>
  </si>
  <si>
    <t>Telecom.</t>
  </si>
  <si>
    <t>Cumulated reduction in taxes (2018-2040) (normalized by current taxes)</t>
  </si>
  <si>
    <t xml:space="preserve">Cumulated reduction in taxes (2018-2027) (normalized by current taxes) </t>
  </si>
  <si>
    <t>beta</t>
  </si>
  <si>
    <t>tax rates</t>
  </si>
  <si>
    <t>Perct. change in ipo_sp500 sub-indexes on 7 days change in corptaxcut2017 probability with control</t>
  </si>
  <si>
    <t>(1)</t>
  </si>
  <si>
    <t>(2)</t>
  </si>
  <si>
    <t>(3)</t>
  </si>
  <si>
    <t>(4)</t>
  </si>
  <si>
    <t>(5)</t>
  </si>
  <si>
    <t>(6)</t>
  </si>
  <si>
    <t>(7)</t>
  </si>
  <si>
    <t>(8)</t>
  </si>
  <si>
    <t>(9)</t>
  </si>
  <si>
    <t>(10)</t>
  </si>
  <si>
    <t>(11)</t>
  </si>
  <si>
    <t>(12)</t>
  </si>
  <si>
    <t>(13)</t>
  </si>
  <si>
    <t>(14)</t>
  </si>
  <si>
    <t>(15)</t>
  </si>
  <si>
    <t>(16)</t>
  </si>
  <si>
    <t>VARIABLES</t>
  </si>
  <si>
    <t>Dlnipo_sp5007</t>
  </si>
  <si>
    <t>Dlnipo_materials7</t>
  </si>
  <si>
    <t>Dlnipo_energy7</t>
  </si>
  <si>
    <t>Dlnipo_financial7</t>
  </si>
  <si>
    <t>Dlnipo_industrial7</t>
  </si>
  <si>
    <t>Dlnipo_technology7</t>
  </si>
  <si>
    <t>Dlnipo_consumerstaples7</t>
  </si>
  <si>
    <t>Dlnipo_utilities7</t>
  </si>
  <si>
    <t>Dlnipo_healthcare7</t>
  </si>
  <si>
    <t>Dlnipo_consumerdiscretionary7</t>
  </si>
  <si>
    <t>Dlnipo_realestates7</t>
  </si>
  <si>
    <t>Dlnipo_telecommunication7</t>
  </si>
  <si>
    <t>Dlnipo_russel20007</t>
  </si>
  <si>
    <t>Dlnipo_russel30007</t>
  </si>
  <si>
    <t>Dlnipo_GSTHHTAX7</t>
  </si>
  <si>
    <t>Dlnipo_GSTHLTAX7</t>
  </si>
  <si>
    <t>Dcorptaxcut20177</t>
  </si>
  <si>
    <t>0.0252***</t>
  </si>
  <si>
    <t>0.0366***</t>
  </si>
  <si>
    <t>0.0215</t>
  </si>
  <si>
    <t>0.0696***</t>
  </si>
  <si>
    <t>0.0376***</t>
  </si>
  <si>
    <t>-0.00323</t>
  </si>
  <si>
    <t>0.0136</t>
  </si>
  <si>
    <t>-0.0168</t>
  </si>
  <si>
    <t>0.0209**</t>
  </si>
  <si>
    <t>0.0426***</t>
  </si>
  <si>
    <t>-0.0210*</t>
  </si>
  <si>
    <t>0.0935***</t>
  </si>
  <si>
    <t>0.0568***</t>
  </si>
  <si>
    <t>0.0286***</t>
  </si>
  <si>
    <t>0.0606***</t>
  </si>
  <si>
    <t>0.00464</t>
  </si>
  <si>
    <t>(0.00502)</t>
  </si>
  <si>
    <t>(0.00776)</t>
  </si>
  <si>
    <t>(0.0196)</t>
  </si>
  <si>
    <t>(0.0210)</t>
  </si>
  <si>
    <t>(0.0136)</t>
  </si>
  <si>
    <t>(0.0182)</t>
  </si>
  <si>
    <t>(0.0155)</t>
  </si>
  <si>
    <t>(0.0122)</t>
  </si>
  <si>
    <t>(0.00905)</t>
  </si>
  <si>
    <t>(0.00843)</t>
  </si>
  <si>
    <t>(0.0115)</t>
  </si>
  <si>
    <t>(0.0251)</t>
  </si>
  <si>
    <t>(0.00990)</t>
  </si>
  <si>
    <t>(0.00427)</t>
  </si>
  <si>
    <t>(0.0114)</t>
  </si>
  <si>
    <t>(0.00578)</t>
  </si>
  <si>
    <t>Dlnipo_msci_exus7</t>
  </si>
  <si>
    <t>0.464***</t>
  </si>
  <si>
    <t>0.627***</t>
  </si>
  <si>
    <t>0.475***</t>
  </si>
  <si>
    <t>0.273</t>
  </si>
  <si>
    <t>0.460***</t>
  </si>
  <si>
    <t>0.761***</t>
  </si>
  <si>
    <t>0.234**</t>
  </si>
  <si>
    <t>0.222*</t>
  </si>
  <si>
    <t>0.368***</t>
  </si>
  <si>
    <t>0.509***</t>
  </si>
  <si>
    <t>0.457***</t>
  </si>
  <si>
    <t>0.0919</t>
  </si>
  <si>
    <t>0.659***</t>
  </si>
  <si>
    <t>0.486***</t>
  </si>
  <si>
    <t>0.373***</t>
  </si>
  <si>
    <t>0.544***</t>
  </si>
  <si>
    <t>(0.0596)</t>
  </si>
  <si>
    <t>(0.0810)</t>
  </si>
  <si>
    <t>(0.161)</t>
  </si>
  <si>
    <t>(0.174)</t>
  </si>
  <si>
    <t>(0.0750)</t>
  </si>
  <si>
    <t>(0.102)</t>
  </si>
  <si>
    <t>(0.119)</t>
  </si>
  <si>
    <t>(0.118)</t>
  </si>
  <si>
    <t>(0.0984)</t>
  </si>
  <si>
    <t>(0.0847)</t>
  </si>
  <si>
    <t>(0.167)</t>
  </si>
  <si>
    <t>(0.227)</t>
  </si>
  <si>
    <t>(0.131)</t>
  </si>
  <si>
    <t>(0.0633)</t>
  </si>
  <si>
    <t>(0.101)</t>
  </si>
  <si>
    <t>(0.0734)</t>
  </si>
  <si>
    <t>Constant</t>
  </si>
  <si>
    <t>0.202***</t>
  </si>
  <si>
    <t>0.138</t>
  </si>
  <si>
    <t>-0.189</t>
  </si>
  <si>
    <t>0.341**</t>
  </si>
  <si>
    <t>0.153</t>
  </si>
  <si>
    <t>0.346**</t>
  </si>
  <si>
    <t>0.127</t>
  </si>
  <si>
    <t>0.212</t>
  </si>
  <si>
    <t>0.168</t>
  </si>
  <si>
    <t>0.190*</t>
  </si>
  <si>
    <t>0.0426</t>
  </si>
  <si>
    <t>0.0788</t>
  </si>
  <si>
    <t>0.0806</t>
  </si>
  <si>
    <t>0.189***</t>
  </si>
  <si>
    <t>0.188*</t>
  </si>
  <si>
    <t>0.206**</t>
  </si>
  <si>
    <t>(0.0623)</t>
  </si>
  <si>
    <t>(0.0973)</t>
  </si>
  <si>
    <t>(0.198)</t>
  </si>
  <si>
    <t>(0.173)</t>
  </si>
  <si>
    <t>(0.107)</t>
  </si>
  <si>
    <t>(0.138)</t>
  </si>
  <si>
    <t>(0.122)</t>
  </si>
  <si>
    <t>(0.130)</t>
  </si>
  <si>
    <t>(0.125)</t>
  </si>
  <si>
    <t>(0.104)</t>
  </si>
  <si>
    <t>(0.224)</t>
  </si>
  <si>
    <t>(0.139)</t>
  </si>
  <si>
    <t>(0.0660)</t>
  </si>
  <si>
    <t>(0.0851)</t>
  </si>
  <si>
    <t>Observations</t>
  </si>
  <si>
    <t>399</t>
  </si>
  <si>
    <t>R-squared</t>
  </si>
  <si>
    <t>0.331</t>
  </si>
  <si>
    <t>0.271</t>
  </si>
  <si>
    <t>0.0591</t>
  </si>
  <si>
    <t>0.116</t>
  </si>
  <si>
    <t>0.187</t>
  </si>
  <si>
    <t>0.211</t>
  </si>
  <si>
    <t>0.0403</t>
  </si>
  <si>
    <t>0.0334</t>
  </si>
  <si>
    <t>0.0789</t>
  </si>
  <si>
    <t>0.252</t>
  </si>
  <si>
    <t>0.105</t>
  </si>
  <si>
    <t>0.0933</t>
  </si>
  <si>
    <t>0.230</t>
  </si>
  <si>
    <t>0.336</t>
  </si>
  <si>
    <t>0.253</t>
  </si>
  <si>
    <t>0.238</t>
  </si>
  <si>
    <t>Newey-West standard error in parentheses 4 lags</t>
  </si>
  <si>
    <t>*** p&lt;0.01; ** p&lt;0.05; * p&lt;0.1</t>
  </si>
  <si>
    <t>11/09/2017-12/19/2017</t>
  </si>
  <si>
    <t>1 sd</t>
  </si>
  <si>
    <t>Normalized by current tax payments, not discounted</t>
  </si>
  <si>
    <t>effective tax rates</t>
  </si>
  <si>
    <t>Sector</t>
  </si>
  <si>
    <t>1 sd beta</t>
  </si>
  <si>
    <t>sectors</t>
  </si>
  <si>
    <t>Normalized by current tax payments, discounted</t>
  </si>
  <si>
    <t>$SPX</t>
  </si>
  <si>
    <t>XLB</t>
  </si>
  <si>
    <t>XLE</t>
  </si>
  <si>
    <t>XLF</t>
  </si>
  <si>
    <t>XLI</t>
  </si>
  <si>
    <t>Will the corporate tax rate be cut by the end of 2017?</t>
  </si>
  <si>
    <t>Will the individual tax rate be cut by the end of 2017?</t>
  </si>
  <si>
    <t>S&amp;P 500</t>
  </si>
  <si>
    <t>Financial</t>
  </si>
  <si>
    <t>excel date</t>
  </si>
  <si>
    <t>CORP.TAXCUT.2017</t>
  </si>
  <si>
    <t>INDIV.TAXCUT.2017</t>
  </si>
  <si>
    <t>source: PredictIt</t>
  </si>
  <si>
    <t>beta coef controling from Individual tax</t>
  </si>
  <si>
    <t>beta controling for individual tax</t>
  </si>
  <si>
    <t>Net Debt/EBITDA</t>
  </si>
  <si>
    <t>Profit margin</t>
  </si>
  <si>
    <t>Capital Expenditure</t>
  </si>
  <si>
    <t>Retained earnings</t>
  </si>
  <si>
    <t>Beta SP500</t>
  </si>
  <si>
    <t>net debt per sales</t>
  </si>
  <si>
    <t>R&amp;D expenditure per sale</t>
  </si>
  <si>
    <t>Capital Expenditure per sale</t>
  </si>
  <si>
    <t>retained earnings per sale</t>
  </si>
  <si>
    <t>tangible book value per sales</t>
  </si>
  <si>
    <t>Consumer Stap.</t>
  </si>
  <si>
    <t>leverage</t>
  </si>
  <si>
    <t>tangible</t>
  </si>
  <si>
    <t>CAPEX</t>
  </si>
  <si>
    <t>2.086300038</t>
  </si>
  <si>
    <t>0.449937803</t>
  </si>
  <si>
    <t>0.480596801</t>
  </si>
  <si>
    <t>4.552266008</t>
  </si>
  <si>
    <t>2.38476765</t>
  </si>
  <si>
    <t>2.2227463</t>
  </si>
  <si>
    <t>10.0642011</t>
  </si>
  <si>
    <t>0.512958963</t>
  </si>
  <si>
    <t>0.039357683</t>
  </si>
  <si>
    <t>beta october</t>
  </si>
  <si>
    <t>1 sd beta october</t>
  </si>
  <si>
    <t>Foreign sales per total sales (Silverblatt)</t>
  </si>
  <si>
    <t>Foreign Sales</t>
  </si>
  <si>
    <t>.</t>
  </si>
  <si>
    <t>beta H1</t>
  </si>
  <si>
    <t>1 sd beta H1</t>
  </si>
  <si>
    <t>1 sd beta H2</t>
  </si>
  <si>
    <t>beta H2</t>
  </si>
  <si>
    <t>residbeta</t>
  </si>
  <si>
    <t>(0.0131)</t>
  </si>
  <si>
    <t>(0.0216)</t>
  </si>
  <si>
    <t>(0.0143)</t>
  </si>
  <si>
    <t>Time interactive dummy</t>
  </si>
  <si>
    <t>0.0229***</t>
  </si>
  <si>
    <t>0.0538***</t>
  </si>
  <si>
    <t>-0.00765</t>
  </si>
  <si>
    <t>0.0190</t>
  </si>
  <si>
    <t>0.0330**</t>
  </si>
  <si>
    <t>-0.0239*</t>
  </si>
  <si>
    <t>-0.0200</t>
  </si>
  <si>
    <t>0.0165</t>
  </si>
  <si>
    <t>0.0332**</t>
  </si>
  <si>
    <t>-0.0283</t>
  </si>
  <si>
    <t>0.0347</t>
  </si>
  <si>
    <t>(0.00662)</t>
  </si>
  <si>
    <t>(0.0241)</t>
  </si>
  <si>
    <t>(0.0133)</t>
  </si>
  <si>
    <t>(0.0123)</t>
  </si>
  <si>
    <t>(0.0175)</t>
  </si>
  <si>
    <t>(0.0212)</t>
  </si>
  <si>
    <t>(0.0269)</t>
  </si>
  <si>
    <t>0.00457</t>
  </si>
  <si>
    <t>-0.0344**</t>
  </si>
  <si>
    <t>0.0582*</t>
  </si>
  <si>
    <t>0.0180</t>
  </si>
  <si>
    <t>0.0371*</t>
  </si>
  <si>
    <t>-0.0723***</t>
  </si>
  <si>
    <t>0.0749***</t>
  </si>
  <si>
    <t>0.00653</t>
  </si>
  <si>
    <t>0.00875</t>
  </si>
  <si>
    <t>0.0188</t>
  </si>
  <si>
    <t>0.0146</t>
  </si>
  <si>
    <t>0.117***</t>
  </si>
  <si>
    <t>Time interactive without dummy alone</t>
  </si>
  <si>
    <t>S&amp;P 500 aggregate</t>
  </si>
  <si>
    <t>Corporate tax act</t>
  </si>
  <si>
    <t>0.0226***</t>
  </si>
  <si>
    <t>0.0540***</t>
  </si>
  <si>
    <t>0.0604***</t>
  </si>
  <si>
    <t>0.0327**</t>
  </si>
  <si>
    <t>-0.0305*</t>
  </si>
  <si>
    <t>0.0554*</t>
  </si>
  <si>
    <t>-0.0764***</t>
  </si>
  <si>
    <t>Time dummy</t>
  </si>
  <si>
    <t>0.583*</t>
  </si>
  <si>
    <t>0.462***</t>
  </si>
  <si>
    <t>0.630***</t>
  </si>
  <si>
    <t>0.473***</t>
  </si>
  <si>
    <t>0.453***</t>
  </si>
  <si>
    <t>0.188***</t>
  </si>
  <si>
    <t>0.178*</t>
  </si>
  <si>
    <t>0.316*</t>
  </si>
  <si>
    <t>0.408***</t>
  </si>
  <si>
    <t>*** prob &lt; 0.01, ** prob &lt; 0.05, * prob &lt; 0.1.</t>
  </si>
  <si>
    <t>-0.0243*</t>
  </si>
  <si>
    <t>0.0679***</t>
  </si>
  <si>
    <t>0.0335*</t>
  </si>
  <si>
    <t>0.0676**</t>
  </si>
  <si>
    <t>International time dummy</t>
  </si>
  <si>
    <t>-1.050***</t>
  </si>
  <si>
    <t>0.331*</t>
  </si>
  <si>
    <t>1.938***</t>
  </si>
  <si>
    <t>0.230*</t>
  </si>
  <si>
    <t>0.233**</t>
  </si>
  <si>
    <t>0.365***</t>
  </si>
  <si>
    <t>0.505***</t>
  </si>
  <si>
    <t>0.253*</t>
  </si>
  <si>
    <t>Effective tax rates</t>
  </si>
  <si>
    <t>0.231*</t>
  </si>
  <si>
    <t>-0.172*</t>
  </si>
  <si>
    <t>-0.174**</t>
  </si>
  <si>
    <t>3.756*</t>
  </si>
  <si>
    <t>3.719**</t>
  </si>
  <si>
    <t>4.578***</t>
  </si>
  <si>
    <t>3.488**</t>
  </si>
  <si>
    <t>10.37***</t>
  </si>
  <si>
    <t>*** p&lt;0.01, ** p&lt;0.05, * p&lt;0.1</t>
  </si>
  <si>
    <t>0.239*</t>
  </si>
  <si>
    <t>-0.0264*</t>
  </si>
  <si>
    <t>-0.247**</t>
  </si>
  <si>
    <t>-0.0377**</t>
  </si>
  <si>
    <t>-0.168**</t>
  </si>
  <si>
    <t>Price to book ratio (Q)</t>
  </si>
  <si>
    <t>-1.314*</t>
  </si>
  <si>
    <t>-1.239*</t>
  </si>
  <si>
    <t>8.432**</t>
  </si>
  <si>
    <t>10.07***</t>
  </si>
  <si>
    <t>8.402**</t>
  </si>
  <si>
    <t>11.93***</t>
  </si>
  <si>
    <t>Percent change</t>
  </si>
  <si>
    <t>2.52***</t>
  </si>
  <si>
    <t>3.66***</t>
  </si>
  <si>
    <t>2.15</t>
  </si>
  <si>
    <t>6.96***</t>
  </si>
  <si>
    <t>3.76***</t>
  </si>
  <si>
    <t>-0.323</t>
  </si>
  <si>
    <t>(0.502)</t>
  </si>
  <si>
    <t>(0.776)</t>
  </si>
  <si>
    <t>(1.196)</t>
  </si>
  <si>
    <t>(2.10)</t>
  </si>
  <si>
    <t>(1.36)</t>
  </si>
  <si>
    <t>(1.82)</t>
  </si>
  <si>
    <t>1.36</t>
  </si>
  <si>
    <t>-1.68</t>
  </si>
  <si>
    <t>2.09**</t>
  </si>
  <si>
    <t>4.26***</t>
  </si>
  <si>
    <t>-2.10*</t>
  </si>
  <si>
    <t>9.35***</t>
  </si>
  <si>
    <t>(1.55)</t>
  </si>
  <si>
    <t>(1.22)</t>
  </si>
  <si>
    <t>(0.905)</t>
  </si>
  <si>
    <t>(0.843)</t>
  </si>
  <si>
    <t>(1.15)</t>
  </si>
  <si>
    <t>(2.51)</t>
  </si>
  <si>
    <r>
      <rPr>
        <b/>
        <sz val="11"/>
        <color theme="1"/>
        <rFont val="Calibri"/>
        <family val="2"/>
        <scheme val="minor"/>
      </rPr>
      <t>Figure 3.</t>
    </r>
    <r>
      <rPr>
        <sz val="11"/>
        <color theme="1"/>
        <rFont val="Calibri"/>
        <family val="2"/>
        <scheme val="minor"/>
      </rPr>
      <t xml:space="preserve"> Effective tax rates by GICS sector before the enactment of the TCJA</t>
    </r>
  </si>
  <si>
    <t>Sources: Damodoran and author’s calculations</t>
  </si>
  <si>
    <t>Sources: Bloomberg Finance L.P. and author’s calculations</t>
  </si>
  <si>
    <t>Corp. tax act * time dummy</t>
  </si>
  <si>
    <r>
      <rPr>
        <i/>
        <sz val="11"/>
        <color theme="1"/>
        <rFont val="Calibri"/>
        <family val="2"/>
        <scheme val="minor"/>
      </rPr>
      <t xml:space="preserve">Source: </t>
    </r>
    <r>
      <rPr>
        <sz val="11"/>
        <color theme="1"/>
        <rFont val="Calibri"/>
        <family val="2"/>
        <scheme val="minor"/>
      </rPr>
      <t>www.predictit.org.</t>
    </r>
  </si>
  <si>
    <r>
      <t>Table 1</t>
    </r>
    <r>
      <rPr>
        <sz val="12"/>
        <color theme="1"/>
        <rFont val="Times New Roman"/>
        <family val="1"/>
      </rPr>
      <t xml:space="preserve"> Percent changes in stock prices due to the TCJA</t>
    </r>
  </si>
  <si>
    <t>Telecommunication services</t>
  </si>
  <si>
    <r>
      <t xml:space="preserve">Telecommunication </t>
    </r>
    <r>
      <rPr>
        <b/>
        <sz val="10"/>
        <color rgb="FFFF0000"/>
        <rFont val="Times New Roman"/>
        <family val="1"/>
      </rPr>
      <t>services</t>
    </r>
  </si>
  <si>
    <r>
      <rPr>
        <b/>
        <sz val="10"/>
        <color rgb="FFFF0000"/>
        <rFont val="Times New Roman"/>
        <family val="1"/>
      </rPr>
      <t>Information t</t>
    </r>
    <r>
      <rPr>
        <b/>
        <sz val="10"/>
        <color theme="1"/>
        <rFont val="Times New Roman"/>
        <family val="1"/>
      </rPr>
      <t>echnology</t>
    </r>
  </si>
  <si>
    <r>
      <rPr>
        <sz val="10"/>
        <color rgb="FFFF0000"/>
        <rFont val="Times New Roman"/>
        <family val="1"/>
      </rPr>
      <t>Standard</t>
    </r>
    <r>
      <rPr>
        <sz val="10"/>
        <color theme="1"/>
        <rFont val="Times New Roman"/>
        <family val="1"/>
      </rPr>
      <t xml:space="preserve"> error</t>
    </r>
  </si>
  <si>
    <r>
      <rPr>
        <i/>
        <sz val="11"/>
        <color theme="1"/>
        <rFont val="Calibri"/>
        <family val="2"/>
        <scheme val="minor"/>
      </rPr>
      <t>Sources:</t>
    </r>
    <r>
      <rPr>
        <sz val="11"/>
        <color theme="1"/>
        <rFont val="Calibri"/>
        <family val="2"/>
        <scheme val="minor"/>
      </rPr>
      <t xml:space="preserve"> Bloomberg Finance L.P., www.predictit.org, and author's calculations.</t>
    </r>
  </si>
  <si>
    <t>original</t>
  </si>
  <si>
    <t>TCJA = Tax Cuts and Jobs Act</t>
  </si>
  <si>
    <r>
      <rPr>
        <i/>
        <sz val="11"/>
        <color theme="1"/>
        <rFont val="Calibri"/>
        <family val="2"/>
        <scheme val="minor"/>
      </rPr>
      <t xml:space="preserve">Sources: </t>
    </r>
    <r>
      <rPr>
        <sz val="11"/>
        <color theme="1"/>
        <rFont val="Calibri"/>
        <family val="2"/>
        <scheme val="minor"/>
      </rPr>
      <t>Bloomberg Finance L.P., S&amp;P Global, www.predictit.org, and author's calculations.</t>
    </r>
  </si>
  <si>
    <t>GICS = Global Industry Classification Standard; TCJA = Tax Cuts and Jobs Act</t>
  </si>
  <si>
    <t>Information technology</t>
  </si>
  <si>
    <r>
      <rPr>
        <i/>
        <sz val="10"/>
        <color theme="1"/>
        <rFont val="Times New Roman"/>
        <family val="1"/>
      </rPr>
      <t>Sources:</t>
    </r>
    <r>
      <rPr>
        <sz val="10"/>
        <color theme="1"/>
        <rFont val="Times New Roman"/>
        <family val="1"/>
      </rPr>
      <t xml:space="preserve"> Bloomberg Finance L.P. and author’s calculations.</t>
    </r>
  </si>
  <si>
    <r>
      <rPr>
        <i/>
        <sz val="10"/>
        <color theme="1"/>
        <rFont val="Times New Roman"/>
        <family val="1"/>
      </rPr>
      <t>Sources:</t>
    </r>
    <r>
      <rPr>
        <sz val="10"/>
        <color theme="1"/>
        <rFont val="Times New Roman"/>
        <family val="1"/>
      </rPr>
      <t xml:space="preserve"> Aswath Damodoran, "Tax Rates by Sector (US)," available at http://pages.stern.nyu.edu/~adamodar/New_Home_Page/datafile/taxrate.htm (accessed on April 13, 2018); and author’s calculations.</t>
    </r>
  </si>
  <si>
    <r>
      <rPr>
        <i/>
        <sz val="10"/>
        <color theme="1"/>
        <rFont val="Times New Roman"/>
        <family val="1"/>
      </rPr>
      <t xml:space="preserve">Sources: </t>
    </r>
    <r>
      <rPr>
        <sz val="10"/>
        <color theme="1"/>
        <rFont val="Times New Roman"/>
        <family val="1"/>
      </rPr>
      <t>Bloomberg Finance L.P. and author’s calculations.</t>
    </r>
  </si>
  <si>
    <t>Telecommunications</t>
  </si>
  <si>
    <r>
      <rPr>
        <sz val="11"/>
        <color rgb="FFFF0000"/>
        <rFont val="Calibri"/>
        <family val="2"/>
        <scheme val="minor"/>
      </rPr>
      <t>Information t</t>
    </r>
    <r>
      <rPr>
        <sz val="11"/>
        <color theme="1"/>
        <rFont val="Calibri"/>
        <family val="2"/>
        <scheme val="minor"/>
      </rPr>
      <t>echnology</t>
    </r>
  </si>
  <si>
    <t>Variables</t>
  </si>
  <si>
    <t>*** prob &lt; 0.01, ** prob &lt; 0.05, * prob &lt; 0.1</t>
  </si>
  <si>
    <t xml:space="preserve">MSCI excluding US </t>
  </si>
  <si>
    <r>
      <t>R</t>
    </r>
    <r>
      <rPr>
        <vertAlign val="superscript"/>
        <sz val="11"/>
        <color theme="1"/>
        <rFont val="Calibri"/>
        <family val="2"/>
        <scheme val="minor"/>
      </rPr>
      <t>2</t>
    </r>
  </si>
  <si>
    <r>
      <rPr>
        <i/>
        <sz val="11"/>
        <color theme="1"/>
        <rFont val="Calibri"/>
        <family val="2"/>
        <scheme val="minor"/>
      </rPr>
      <t>Sources:</t>
    </r>
    <r>
      <rPr>
        <sz val="11"/>
        <color theme="1"/>
        <rFont val="Calibri"/>
        <family val="2"/>
        <scheme val="minor"/>
      </rPr>
      <t xml:space="preserve"> Bloomberg Finance L.P., www.predictit.org, and author's calculations.</t>
    </r>
  </si>
  <si>
    <t>Table A.2a Sector characteristics driving the TCJA elasticities</t>
  </si>
  <si>
    <t>Note: Standard errors in parentheses.</t>
  </si>
  <si>
    <t>Dependent variable: Elasticity to the TCJA</t>
  </si>
  <si>
    <t>Corporate tax act * time dummy</t>
  </si>
  <si>
    <t xml:space="preserve">TCJA = Tax Cuts and Jobs Act; GILTI = Global Intangible Low-Taxed Income; BEAT = Base Erosion and Anti-Abuse Tax </t>
  </si>
  <si>
    <t>TCJA = Tax Cuts and Jobs Act; PWBM = Penn Wharton Budget Model</t>
  </si>
  <si>
    <r>
      <rPr>
        <i/>
        <sz val="10"/>
        <color theme="1"/>
        <rFont val="Times New Roman"/>
        <family val="1"/>
      </rPr>
      <t>Sources:</t>
    </r>
    <r>
      <rPr>
        <sz val="10"/>
        <color theme="1"/>
        <rFont val="Times New Roman"/>
        <family val="1"/>
      </rPr>
      <t xml:space="preserve"> Bloomberg Finance L.P., www.predictit.org, PWBM, and author's calculations.</t>
    </r>
  </si>
  <si>
    <t>Figure 1 Market predictions of the probability of passage of the TCJA by the end of 2017</t>
  </si>
  <si>
    <t>Notes: Detailed regression results are presented in appendix table A.1.</t>
  </si>
  <si>
    <t>Standard error</t>
  </si>
  <si>
    <r>
      <t>Table A.1</t>
    </r>
    <r>
      <rPr>
        <sz val="11"/>
        <rFont val="Calibri"/>
        <family val="2"/>
        <scheme val="minor"/>
      </rPr>
      <t xml:space="preserve"> </t>
    </r>
    <r>
      <rPr>
        <b/>
        <sz val="11"/>
        <rFont val="Calibri"/>
        <family val="2"/>
        <scheme val="minor"/>
      </rPr>
      <t>Effects of changes in TCJA passage probabilities on sectoral stock prices</t>
    </r>
    <r>
      <rPr>
        <sz val="11"/>
        <rFont val="Calibri"/>
        <family val="2"/>
        <scheme val="minor"/>
      </rPr>
      <t xml:space="preserve"> (November 9, 2016–December 19, 2017)</t>
    </r>
  </si>
  <si>
    <t>Net debt per sale</t>
  </si>
  <si>
    <t>Capital expenditure per sale</t>
  </si>
  <si>
    <t>Retained earnings per sale</t>
  </si>
  <si>
    <t>Foreign sales per sale</t>
  </si>
  <si>
    <t>Tangible book value per sale</t>
  </si>
  <si>
    <t>(0.115)</t>
  </si>
  <si>
    <t>-0.116</t>
  </si>
  <si>
    <t>(0.158)</t>
  </si>
  <si>
    <t>-0.0170</t>
  </si>
  <si>
    <t>(0.0902)</t>
  </si>
  <si>
    <t>0.0262</t>
  </si>
  <si>
    <t>(0.0433)</t>
  </si>
  <si>
    <t>-0.297</t>
  </si>
  <si>
    <t>(0.360)</t>
  </si>
  <si>
    <t>(0.0635)</t>
  </si>
  <si>
    <t>-3.049</t>
  </si>
  <si>
    <t>2.403</t>
  </si>
  <si>
    <t>(2.982)</t>
  </si>
  <si>
    <t>(1.818)</t>
  </si>
  <si>
    <t>(1.315)</t>
  </si>
  <si>
    <t>(1.363)</t>
  </si>
  <si>
    <t>(1.642)</t>
  </si>
  <si>
    <t>(1.407)</t>
  </si>
  <si>
    <t>(2.749)</t>
  </si>
  <si>
    <t>0.312</t>
  </si>
  <si>
    <t>0.056</t>
  </si>
  <si>
    <t>0.148</t>
  </si>
  <si>
    <t>0.288</t>
  </si>
  <si>
    <t>0.044</t>
  </si>
  <si>
    <t>0.089</t>
  </si>
  <si>
    <t>0.484</t>
  </si>
  <si>
    <t>(0.114)</t>
  </si>
  <si>
    <t>-0.0941</t>
  </si>
  <si>
    <t>(0.166)</t>
  </si>
  <si>
    <t>(0.0147)</t>
  </si>
  <si>
    <t>(0.0640)</t>
  </si>
  <si>
    <t>-0.677</t>
  </si>
  <si>
    <t>-0.507</t>
  </si>
  <si>
    <t>-1.166</t>
  </si>
  <si>
    <t>-0.510</t>
  </si>
  <si>
    <t>(0.628)</t>
  </si>
  <si>
    <t>(0.782)</t>
  </si>
  <si>
    <t>(0.630)</t>
  </si>
  <si>
    <t>(0.522)</t>
  </si>
  <si>
    <t>-0.833</t>
  </si>
  <si>
    <t>5.356</t>
  </si>
  <si>
    <t>(3.601)</t>
  </si>
  <si>
    <t>(3.101)</t>
  </si>
  <si>
    <t>(2.623)</t>
  </si>
  <si>
    <t>(3.187)</t>
  </si>
  <si>
    <t>0.399</t>
  </si>
  <si>
    <t>0.103</t>
  </si>
  <si>
    <t>0.362</t>
  </si>
  <si>
    <t>0.563</t>
  </si>
  <si>
    <t>0.489</t>
  </si>
  <si>
    <t>0.546</t>
  </si>
  <si>
    <t>Table A.2b Sector characteristics driving the TCJA elasticities, controlling for Tobin's Q</t>
  </si>
  <si>
    <r>
      <t>Table A.3</t>
    </r>
    <r>
      <rPr>
        <sz val="11"/>
        <rFont val="Calibri"/>
        <family val="2"/>
        <scheme val="minor"/>
      </rPr>
      <t xml:space="preserve"> </t>
    </r>
    <r>
      <rPr>
        <b/>
        <sz val="11"/>
        <rFont val="Calibri"/>
        <family val="2"/>
        <scheme val="minor"/>
      </rPr>
      <t xml:space="preserve">Effects of changes in TCJA passage probabilities on sectoral stock prices, with time dummy </t>
    </r>
    <r>
      <rPr>
        <sz val="11"/>
        <rFont val="Calibri"/>
        <family val="2"/>
        <scheme val="minor"/>
      </rPr>
      <t>(November 9, 2016–December 19, 2017)</t>
    </r>
  </si>
  <si>
    <t>-0.00781</t>
  </si>
  <si>
    <t>0.0181</t>
  </si>
  <si>
    <t>(0.00658)</t>
  </si>
  <si>
    <t>(0.0242)</t>
  </si>
  <si>
    <t>(0.0132)</t>
  </si>
  <si>
    <t>(0.0156)</t>
  </si>
  <si>
    <t>-0.00120</t>
  </si>
  <si>
    <t>0.0135</t>
  </si>
  <si>
    <t>0.0221</t>
  </si>
  <si>
    <t>(0.0106)</t>
  </si>
  <si>
    <t>(0.0314)</t>
  </si>
  <si>
    <t>(0.0403)</t>
  </si>
  <si>
    <t>(0.0224)</t>
  </si>
  <si>
    <t>(0.0225)</t>
  </si>
  <si>
    <t>0.224</t>
  </si>
  <si>
    <t>-0.154</t>
  </si>
  <si>
    <t>0.110</t>
  </si>
  <si>
    <t>0.174</t>
  </si>
  <si>
    <t>0.162</t>
  </si>
  <si>
    <t>(0.177)</t>
  </si>
  <si>
    <t>(0.225)</t>
  </si>
  <si>
    <t>(0.333)</t>
  </si>
  <si>
    <t>(0.633)</t>
  </si>
  <si>
    <t>(0.300)</t>
  </si>
  <si>
    <t>(0.399)</t>
  </si>
  <si>
    <t>(0.0608)</t>
  </si>
  <si>
    <t>(0.0775)</t>
  </si>
  <si>
    <t>(0.0772)</t>
  </si>
  <si>
    <t>(0.100)</t>
  </si>
  <si>
    <t>-0.250</t>
  </si>
  <si>
    <t>0.0921</t>
  </si>
  <si>
    <t>(0.0652)</t>
  </si>
  <si>
    <t>(0.103)</t>
  </si>
  <si>
    <t>(0.215)</t>
  </si>
  <si>
    <t>(0.179)</t>
  </si>
  <si>
    <t>(0.109)</t>
  </si>
  <si>
    <t>(0.140)</t>
  </si>
  <si>
    <t>0.332</t>
  </si>
  <si>
    <t>0.282</t>
  </si>
  <si>
    <t>0.0713</t>
  </si>
  <si>
    <t>0.113</t>
  </si>
  <si>
    <t>0.246</t>
  </si>
  <si>
    <t>-0.0185</t>
  </si>
  <si>
    <t>0.0162</t>
  </si>
  <si>
    <t>-0.0278</t>
  </si>
  <si>
    <t>0.0319</t>
  </si>
  <si>
    <t>(0.0124)</t>
  </si>
  <si>
    <t>(0.0176)</t>
  </si>
  <si>
    <t>(0.0213)</t>
  </si>
  <si>
    <t>(0.0263)</t>
  </si>
  <si>
    <t>0.00303</t>
  </si>
  <si>
    <t>0.0103</t>
  </si>
  <si>
    <t>0.0239</t>
  </si>
  <si>
    <t>(0.0181)</t>
  </si>
  <si>
    <t>(0.0200)</t>
  </si>
  <si>
    <t>(0.0202)</t>
  </si>
  <si>
    <t>(0.0154)</t>
  </si>
  <si>
    <t>(0.0215)</t>
  </si>
  <si>
    <t>(0.0320)</t>
  </si>
  <si>
    <t>0.275</t>
  </si>
  <si>
    <t>0.222</t>
  </si>
  <si>
    <t>-0.360</t>
  </si>
  <si>
    <t>(0.375)</t>
  </si>
  <si>
    <t>(0.296)</t>
  </si>
  <si>
    <t>(0.326)</t>
  </si>
  <si>
    <t>(0.183)</t>
  </si>
  <si>
    <t>(0.301)</t>
  </si>
  <si>
    <t>(0.505)</t>
  </si>
  <si>
    <t>0.0681</t>
  </si>
  <si>
    <t>(0.0992)</t>
  </si>
  <si>
    <t>(0.0859)</t>
  </si>
  <si>
    <t>(0.223)</t>
  </si>
  <si>
    <t>0.0431</t>
  </si>
  <si>
    <t>0.150</t>
  </si>
  <si>
    <t>0.157</t>
  </si>
  <si>
    <t>0.0445</t>
  </si>
  <si>
    <t>-0.119</t>
  </si>
  <si>
    <t>(0.133)</t>
  </si>
  <si>
    <t>(0.112)</t>
  </si>
  <si>
    <t>(0.134)</t>
  </si>
  <si>
    <t>(0.236)</t>
  </si>
  <si>
    <t>0.0594</t>
  </si>
  <si>
    <t>0.0763</t>
  </si>
  <si>
    <t>0.257</t>
  </si>
  <si>
    <r>
      <t xml:space="preserve">Figure A.1 </t>
    </r>
    <r>
      <rPr>
        <sz val="12"/>
        <rFont val="Times New Roman"/>
        <family val="1"/>
      </rPr>
      <t>Market estimates of the TCJA impact compared with PWBM economic projections</t>
    </r>
  </si>
  <si>
    <r>
      <t xml:space="preserve">Figure A.2 </t>
    </r>
    <r>
      <rPr>
        <sz val="12"/>
        <rFont val="Times New Roman"/>
        <family val="1"/>
      </rPr>
      <t>Subsample stability of estimates, comparison between whole sample and end-2017 estimates</t>
    </r>
  </si>
  <si>
    <r>
      <t>Notes: Whole sample date range is November 9, 2016</t>
    </r>
    <r>
      <rPr>
        <sz val="11"/>
        <rFont val="Calibri"/>
        <family val="2"/>
      </rPr>
      <t>–December 19, 2017; end-2017 date range is October 1–December 19, 2017.</t>
    </r>
  </si>
  <si>
    <r>
      <t>Notes: First half of sample date range: November 9, 2016</t>
    </r>
    <r>
      <rPr>
        <sz val="11"/>
        <rFont val="Calibri"/>
        <family val="2"/>
      </rPr>
      <t>–May 31, 2017; second half of sample date range: June 1, 2017–December 19, 2017.</t>
    </r>
  </si>
  <si>
    <t>(0.0138)</t>
  </si>
  <si>
    <t>(0.0821)</t>
  </si>
  <si>
    <t>(0.711)</t>
  </si>
  <si>
    <t>(0.586)</t>
  </si>
  <si>
    <t>(3.119)</t>
  </si>
  <si>
    <t>(2.698)</t>
  </si>
  <si>
    <t>Figure 3 Effective tax rates by GICS sector before the enactment of the TCJA</t>
  </si>
  <si>
    <r>
      <rPr>
        <i/>
        <sz val="11"/>
        <color theme="1"/>
        <rFont val="Calibri"/>
        <family val="2"/>
        <scheme val="minor"/>
      </rPr>
      <t xml:space="preserve">Sources: </t>
    </r>
    <r>
      <rPr>
        <sz val="11"/>
        <color theme="1"/>
        <rFont val="Calibri"/>
        <family val="2"/>
        <scheme val="minor"/>
      </rPr>
      <t>Bloomberg Finance L.P., www.predictit.org, and author's calculations.</t>
    </r>
  </si>
  <si>
    <r>
      <t xml:space="preserve">Figure A.3 </t>
    </r>
    <r>
      <rPr>
        <sz val="12"/>
        <rFont val="Times New Roman"/>
        <family val="1"/>
      </rPr>
      <t>Subsample stability of estimates, comparison between first half and second half of the sample date range</t>
    </r>
  </si>
  <si>
    <r>
      <t xml:space="preserve">Figure 4 </t>
    </r>
    <r>
      <rPr>
        <b/>
        <sz val="11"/>
        <rFont val="Times New Roman"/>
        <family val="1"/>
      </rPr>
      <t>Market expectations of TCJA passage (percent change in stock prices) against 2017 effective tax rates prior to TCJA</t>
    </r>
  </si>
  <si>
    <r>
      <t xml:space="preserve">Figure 5 </t>
    </r>
    <r>
      <rPr>
        <b/>
        <sz val="11"/>
        <rFont val="Times New Roman"/>
        <family val="1"/>
      </rPr>
      <t>Market expectations of TCJA passage against 2017 sectoral leverage</t>
    </r>
  </si>
  <si>
    <r>
      <t xml:space="preserve">Figure 6 </t>
    </r>
    <r>
      <rPr>
        <b/>
        <sz val="11"/>
        <rFont val="Times New Roman"/>
        <family val="1"/>
      </rPr>
      <t>Market expectations of TCJA passage against 2017 capital expenditure</t>
    </r>
  </si>
  <si>
    <r>
      <t xml:space="preserve">Figure 8 </t>
    </r>
    <r>
      <rPr>
        <b/>
        <sz val="11"/>
        <rFont val="Times New Roman"/>
        <family val="1"/>
      </rPr>
      <t>Market expectations of TCJA passage against 2016 foreign sales</t>
    </r>
  </si>
  <si>
    <r>
      <t xml:space="preserve">Figure 7 </t>
    </r>
    <r>
      <rPr>
        <b/>
        <sz val="11"/>
        <rFont val="Times New Roman"/>
        <family val="1"/>
      </rPr>
      <t>Retained earnings by sector, 2017</t>
    </r>
  </si>
  <si>
    <t>Figure 2 Explaining the shift in expectations over time: Market expectation (beta) revisions compared to foreign exposure of sectors</t>
  </si>
  <si>
    <t>Notes: This table reports the results of estimation of equation 1. The return series are listed on the top row. Newey-West (4 lags) corrected standard errors are in parentheses. The MSCI World Index excluding the United States is a broad global equity index that represents large and mid-cap equity performance across 22 developed market countries. It covers approximately 85 percent of the free float-adjusted market capitalization in each country and does not offer exposure to emerging markets.</t>
  </si>
  <si>
    <t xml:space="preserve">Notes: This table reports the results of estimation of equation 2. The return series are listed on the top row. Newey-West (4 lags) corrected standard errors are in parentheses. The MSCI World Index excluding the United States is a broad global equity index that represents large and mid-cap equity performance across 22 developed market countries. It covers approximately 85 percent of the free float-adjusted market capitalization in each country and does not offer exposure to emerging markets. The time dummy is zero before November 20, 2017, when the senate tax proposal (including GILTI and BEAT) was announced, and 1 thereafter. </t>
  </si>
  <si>
    <r>
      <t>Table 1</t>
    </r>
    <r>
      <rPr>
        <sz val="11"/>
        <color theme="1"/>
        <rFont val="Calibri"/>
        <family val="2"/>
        <scheme val="minor"/>
      </rPr>
      <t xml:space="preserve"> </t>
    </r>
    <r>
      <rPr>
        <b/>
        <sz val="11"/>
        <color theme="1"/>
        <rFont val="Calibri"/>
        <family val="2"/>
        <scheme val="minor"/>
      </rPr>
      <t>Percent changes in stock prices attributable to the passage of the TCJA (November 9, 2016</t>
    </r>
    <r>
      <rPr>
        <b/>
        <sz val="11"/>
        <color theme="1"/>
        <rFont val="Calibri"/>
        <family val="2"/>
      </rPr>
      <t>–December 19, 2017)</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</si>
</sst>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000000000"/>
    <numFmt numFmtId="166" formatCode="&quot;$&quot;#,##0.00"/>
  </numFmts>
  <fonts count="50" x14ac:knownFonts="1">
    <font>
      <sz val="11"/>
      <color theme="1"/>
      <name val="Calibri"/>
      <family val="2"/>
      <scheme val="minor"/>
    </font>
    <font>
      <sz val="11"/>
      <color rgb="FF9C5700"/>
      <name val="Calibri"/>
      <family val="2"/>
      <scheme val="minor"/>
    </font>
    <font>
      <b/>
      <sz val="11"/>
      <color theme="1"/>
      <name val="Calibri"/>
      <family val="2"/>
      <scheme val="minor"/>
    </font>
    <font>
      <sz val="12"/>
      <color theme="1"/>
      <name val="Calibri"/>
      <family val="2"/>
      <scheme val="minor"/>
    </font>
    <font>
      <sz val="14"/>
      <color theme="1"/>
      <name val="Calibri"/>
      <family val="2"/>
      <scheme val="minor"/>
    </font>
    <font>
      <b/>
      <sz val="10.5"/>
      <color theme="1"/>
      <name val="Arial"/>
      <family val="2"/>
    </font>
    <font>
      <b/>
      <sz val="10"/>
      <color theme="1"/>
      <name val="Times New Roman"/>
      <family val="1"/>
    </font>
    <font>
      <sz val="10"/>
      <color theme="1"/>
      <name val="Arial"/>
      <family val="2"/>
    </font>
    <font>
      <b/>
      <sz val="12"/>
      <color theme="1"/>
      <name val="Arial"/>
      <family val="2"/>
    </font>
    <font>
      <sz val="11"/>
      <color theme="1"/>
      <name val="Arial"/>
      <family val="2"/>
    </font>
    <font>
      <i/>
      <sz val="10"/>
      <color theme="1"/>
      <name val="Arial"/>
      <family val="2"/>
    </font>
    <font>
      <sz val="10"/>
      <name val="Arial"/>
      <family val="2"/>
    </font>
    <font>
      <b/>
      <sz val="14"/>
      <name val="Arial"/>
      <family val="2"/>
    </font>
    <font>
      <sz val="13"/>
      <name val="Arial"/>
      <family val="2"/>
    </font>
    <font>
      <b/>
      <sz val="10"/>
      <color indexed="9"/>
      <name val="Arial"/>
      <family val="2"/>
    </font>
    <font>
      <b/>
      <sz val="10"/>
      <name val="Arial"/>
      <family val="2"/>
    </font>
    <font>
      <b/>
      <sz val="10"/>
      <name val="Arial"/>
      <family val="2"/>
    </font>
    <font>
      <b/>
      <i/>
      <sz val="15"/>
      <name val="Arial"/>
      <family val="2"/>
    </font>
    <font>
      <i/>
      <sz val="10"/>
      <name val="Arial"/>
      <family val="2"/>
    </font>
    <font>
      <sz val="11"/>
      <color theme="1"/>
      <name val="Calibri"/>
      <family val="2"/>
      <scheme val="minor"/>
    </font>
    <font>
      <sz val="12"/>
      <name val="Arial"/>
      <family val="2"/>
    </font>
    <font>
      <sz val="10"/>
      <name val="Calibri"/>
      <family val="2"/>
    </font>
    <font>
      <b/>
      <sz val="12"/>
      <name val="Calibri"/>
      <family val="2"/>
    </font>
    <font>
      <b/>
      <sz val="10"/>
      <color theme="1"/>
      <name val="Arial"/>
      <family val="2"/>
    </font>
    <font>
      <sz val="10"/>
      <name val="Calibri"/>
      <family val="2"/>
    </font>
    <font>
      <b/>
      <sz val="12"/>
      <color theme="1"/>
      <name val="Times New Roman"/>
      <family val="1"/>
    </font>
    <font>
      <sz val="12"/>
      <color theme="1"/>
      <name val="Times New Roman"/>
      <family val="1"/>
    </font>
    <font>
      <sz val="10"/>
      <color theme="1"/>
      <name val="Times New Roman"/>
      <family val="1"/>
    </font>
    <font>
      <b/>
      <sz val="11"/>
      <color theme="1"/>
      <name val="Times New Roman"/>
      <family val="1"/>
    </font>
    <font>
      <sz val="11"/>
      <color theme="1"/>
      <name val="Times New Roman"/>
      <family val="1"/>
    </font>
    <font>
      <sz val="10"/>
      <color theme="1"/>
      <name val="Calibri"/>
      <family val="2"/>
      <scheme val="minor"/>
    </font>
    <font>
      <sz val="11"/>
      <color rgb="FFFF0000"/>
      <name val="Calibri"/>
      <family val="2"/>
      <scheme val="minor"/>
    </font>
    <font>
      <i/>
      <sz val="11"/>
      <color theme="1"/>
      <name val="Calibri"/>
      <family val="2"/>
      <scheme val="minor"/>
    </font>
    <font>
      <b/>
      <sz val="10"/>
      <color rgb="FFFF0000"/>
      <name val="Times New Roman"/>
      <family val="1"/>
    </font>
    <font>
      <sz val="10"/>
      <color rgb="FFFF0000"/>
      <name val="Times New Roman"/>
      <family val="1"/>
    </font>
    <font>
      <b/>
      <sz val="12"/>
      <color rgb="FFFF0000"/>
      <name val="Times New Roman"/>
      <family val="1"/>
    </font>
    <font>
      <i/>
      <sz val="10"/>
      <color theme="1"/>
      <name val="Times New Roman"/>
      <family val="1"/>
    </font>
    <font>
      <sz val="10"/>
      <color rgb="FFFF0000"/>
      <name val="Calibri"/>
      <family val="2"/>
    </font>
    <font>
      <vertAlign val="superscript"/>
      <sz val="11"/>
      <color theme="1"/>
      <name val="Calibri"/>
      <family val="2"/>
      <scheme val="minor"/>
    </font>
    <font>
      <strike/>
      <sz val="11"/>
      <color theme="1"/>
      <name val="Calibri"/>
      <family val="2"/>
      <scheme val="minor"/>
    </font>
    <font>
      <sz val="11"/>
      <name val="Calibri"/>
      <family val="2"/>
      <scheme val="minor"/>
    </font>
    <font>
      <sz val="11"/>
      <name val="Calibri"/>
      <family val="2"/>
    </font>
    <font>
      <sz val="11"/>
      <color rgb="FF000000"/>
      <name val="Calibri"/>
      <family val="2"/>
      <scheme val="minor"/>
    </font>
    <font>
      <b/>
      <strike/>
      <sz val="11"/>
      <color theme="1"/>
      <name val="Calibri"/>
      <family val="2"/>
      <scheme val="minor"/>
    </font>
    <font>
      <b/>
      <sz val="11"/>
      <name val="Calibri"/>
      <family val="2"/>
      <scheme val="minor"/>
    </font>
    <font>
      <b/>
      <sz val="12"/>
      <name val="Times New Roman"/>
      <family val="1"/>
    </font>
    <font>
      <sz val="12"/>
      <name val="Times New Roman"/>
      <family val="1"/>
    </font>
    <font>
      <b/>
      <sz val="10"/>
      <color theme="1"/>
      <name val="Calibri"/>
      <family val="2"/>
      <scheme val="minor"/>
    </font>
    <font>
      <b/>
      <sz val="11"/>
      <color theme="1"/>
      <name val="Calibri"/>
      <family val="2"/>
    </font>
    <font>
      <b/>
      <sz val="11"/>
      <name val="Times New Roman"/>
      <family val="1"/>
    </font>
  </fonts>
  <fills count="6">
    <fill>
      <patternFill patternType="none"/>
    </fill>
    <fill>
      <patternFill patternType="gray125"/>
    </fill>
    <fill>
      <patternFill patternType="solid">
        <fgColor rgb="FFFFEB9C"/>
      </patternFill>
    </fill>
    <fill>
      <patternFill patternType="solid">
        <fgColor theme="4" tint="0.79998168889431442"/>
        <bgColor indexed="65"/>
      </patternFill>
    </fill>
    <fill>
      <patternFill patternType="solid">
        <fgColor indexed="56"/>
        <bgColor indexed="23"/>
      </patternFill>
    </fill>
    <fill>
      <patternFill patternType="solid">
        <fgColor theme="0"/>
        <bgColor indexed="64"/>
      </patternFill>
    </fill>
  </fills>
  <borders count="2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top style="double">
        <color auto="1"/>
      </top>
      <bottom style="thin">
        <color auto="1"/>
      </bottom>
      <diagonal/>
    </border>
    <border>
      <left/>
      <right style="thin">
        <color auto="1"/>
      </right>
      <top style="thin">
        <color auto="1"/>
      </top>
      <bottom style="double">
        <color auto="1"/>
      </bottom>
      <diagonal/>
    </border>
    <border>
      <left/>
      <right/>
      <top/>
      <bottom style="thin">
        <color indexed="64"/>
      </bottom>
      <diagonal/>
    </border>
    <border>
      <left style="thin">
        <color indexed="9"/>
      </left>
      <right style="thin">
        <color indexed="9"/>
      </right>
      <top style="thin">
        <color indexed="9"/>
      </top>
      <bottom style="thin">
        <color indexed="9"/>
      </bottom>
      <diagonal/>
    </border>
    <border>
      <left style="thin">
        <color indexed="9"/>
      </left>
      <right style="thin">
        <color indexed="9"/>
      </right>
      <top/>
      <bottom/>
      <diagonal/>
    </border>
    <border>
      <left style="thin">
        <color indexed="64"/>
      </left>
      <right/>
      <top/>
      <bottom/>
      <diagonal/>
    </border>
    <border>
      <left style="thin">
        <color indexed="64"/>
      </left>
      <right style="thin">
        <color indexed="64"/>
      </right>
      <top/>
      <bottom/>
      <diagonal/>
    </border>
    <border>
      <left/>
      <right/>
      <top style="thin">
        <color auto="1"/>
      </top>
      <bottom/>
      <diagonal/>
    </border>
    <border>
      <left/>
      <right/>
      <top/>
      <bottom style="thin">
        <color auto="1"/>
      </bottom>
      <diagonal/>
    </border>
    <border>
      <left/>
      <right/>
      <top style="thin">
        <color auto="1"/>
      </top>
      <bottom/>
      <diagonal/>
    </border>
    <border>
      <left/>
      <right/>
      <top style="thin">
        <color auto="1"/>
      </top>
      <bottom/>
      <diagonal/>
    </border>
    <border>
      <left/>
      <right/>
      <top/>
      <bottom style="thin">
        <color rgb="FF000000"/>
      </bottom>
      <diagonal/>
    </border>
    <border>
      <left/>
      <right/>
      <top style="double">
        <color rgb="FF000000"/>
      </top>
      <bottom/>
      <diagonal/>
    </border>
    <border>
      <left/>
      <right/>
      <top style="medium">
        <color rgb="FF000000"/>
      </top>
      <bottom/>
      <diagonal/>
    </border>
    <border>
      <left/>
      <right/>
      <top/>
      <bottom style="double">
        <color rgb="FF000000"/>
      </bottom>
      <diagonal/>
    </border>
  </borders>
  <cellStyleXfs count="11">
    <xf numFmtId="0" fontId="0" fillId="0" borderId="0"/>
    <xf numFmtId="0" fontId="1" fillId="2" borderId="0" applyNumberFormat="0" applyBorder="0" applyAlignment="0" applyProtection="0"/>
    <xf numFmtId="0" fontId="3" fillId="0" borderId="0"/>
    <xf numFmtId="0" fontId="3" fillId="3" borderId="0" applyNumberFormat="0" applyBorder="0" applyAlignment="0" applyProtection="0"/>
    <xf numFmtId="0" fontId="11" fillId="0" borderId="0"/>
    <xf numFmtId="0" fontId="20" fillId="0" borderId="0"/>
    <xf numFmtId="0" fontId="11" fillId="0" borderId="0"/>
    <xf numFmtId="0" fontId="9" fillId="0" borderId="0"/>
    <xf numFmtId="0" fontId="11" fillId="0" borderId="0"/>
    <xf numFmtId="0" fontId="19" fillId="0" borderId="0"/>
    <xf numFmtId="0" fontId="21" fillId="0" borderId="0"/>
  </cellStyleXfs>
  <cellXfs count="213">
    <xf numFmtId="0" fontId="0" fillId="0" borderId="0" xfId="0"/>
    <xf numFmtId="0" fontId="3" fillId="0" borderId="0" xfId="2"/>
    <xf numFmtId="0" fontId="4" fillId="0" borderId="5" xfId="2" applyFont="1" applyFill="1" applyBorder="1" applyAlignment="1">
      <alignment horizontal="center" vertical="center" wrapText="1"/>
    </xf>
    <xf numFmtId="0" fontId="3" fillId="0" borderId="5" xfId="2" applyBorder="1"/>
    <xf numFmtId="0" fontId="5" fillId="0" borderId="6" xfId="2" applyFont="1" applyBorder="1" applyAlignment="1">
      <alignment horizontal="centerContinuous"/>
    </xf>
    <xf numFmtId="0" fontId="3" fillId="0" borderId="7" xfId="2" applyBorder="1" applyAlignment="1">
      <alignment horizontal="centerContinuous"/>
    </xf>
    <xf numFmtId="0" fontId="3" fillId="0" borderId="8" xfId="2" applyBorder="1" applyAlignment="1">
      <alignment horizontal="centerContinuous"/>
    </xf>
    <xf numFmtId="0" fontId="6" fillId="0" borderId="3" xfId="2" applyFont="1" applyBorder="1" applyAlignment="1">
      <alignment horizontal="center" vertical="center" wrapText="1"/>
    </xf>
    <xf numFmtId="0" fontId="6" fillId="0" borderId="5" xfId="2" applyFont="1" applyBorder="1" applyAlignment="1">
      <alignment horizontal="center" vertical="center" wrapText="1"/>
    </xf>
    <xf numFmtId="0" fontId="6" fillId="0" borderId="1" xfId="2" applyFont="1" applyBorder="1" applyAlignment="1">
      <alignment horizontal="center" vertical="center" wrapText="1"/>
    </xf>
    <xf numFmtId="0" fontId="3" fillId="0" borderId="3" xfId="2" applyBorder="1" applyAlignment="1">
      <alignment horizontal="center" vertical="center" wrapText="1"/>
    </xf>
    <xf numFmtId="0" fontId="3" fillId="0" borderId="9" xfId="2" applyBorder="1" applyAlignment="1">
      <alignment horizontal="center" vertical="center" wrapText="1"/>
    </xf>
    <xf numFmtId="0" fontId="0" fillId="0" borderId="5" xfId="0" applyBorder="1"/>
    <xf numFmtId="0" fontId="4" fillId="0" borderId="5" xfId="0" applyFont="1" applyFill="1" applyBorder="1" applyAlignment="1">
      <alignment horizontal="center" vertical="center" wrapText="1"/>
    </xf>
    <xf numFmtId="0" fontId="7" fillId="0" borderId="5" xfId="0" applyFont="1" applyBorder="1" applyAlignment="1">
      <alignment wrapText="1"/>
    </xf>
    <xf numFmtId="0" fontId="0" fillId="0" borderId="5" xfId="0" applyNumberFormat="1" applyBorder="1"/>
    <xf numFmtId="0" fontId="0" fillId="0" borderId="0" xfId="0" applyBorder="1"/>
    <xf numFmtId="0" fontId="7" fillId="0" borderId="0" xfId="0" applyFont="1" applyAlignment="1">
      <alignment wrapText="1"/>
    </xf>
    <xf numFmtId="0" fontId="0" fillId="0" borderId="0" xfId="0" applyNumberFormat="1" applyFont="1" applyAlignment="1">
      <alignment horizontal="center"/>
    </xf>
    <xf numFmtId="0" fontId="0" fillId="0" borderId="0" xfId="0" applyNumberFormat="1"/>
    <xf numFmtId="0" fontId="0" fillId="0" borderId="4" xfId="0" applyNumberFormat="1" applyFont="1" applyBorder="1" applyAlignment="1">
      <alignment horizontal="center"/>
    </xf>
    <xf numFmtId="0" fontId="2" fillId="0" borderId="0" xfId="0" applyFont="1"/>
    <xf numFmtId="0" fontId="7" fillId="0" borderId="0" xfId="0" applyFont="1"/>
    <xf numFmtId="0" fontId="1" fillId="2" borderId="0" xfId="1"/>
    <xf numFmtId="0" fontId="8" fillId="0" borderId="0" xfId="0" applyFont="1"/>
    <xf numFmtId="164" fontId="7" fillId="0" borderId="0" xfId="0" applyNumberFormat="1" applyFont="1"/>
    <xf numFmtId="0" fontId="9" fillId="0" borderId="0" xfId="0" applyFont="1"/>
    <xf numFmtId="0" fontId="5" fillId="0" borderId="2" xfId="0" applyFont="1" applyBorder="1"/>
    <xf numFmtId="0" fontId="5" fillId="0" borderId="2" xfId="0" applyFont="1" applyBorder="1" applyAlignment="1"/>
    <xf numFmtId="0" fontId="1" fillId="2" borderId="2" xfId="1" applyBorder="1" applyAlignment="1">
      <alignment wrapText="1"/>
    </xf>
    <xf numFmtId="0" fontId="10" fillId="0" borderId="4" xfId="0" applyFont="1" applyBorder="1"/>
    <xf numFmtId="164" fontId="10" fillId="0" borderId="0" xfId="0" applyNumberFormat="1" applyFont="1"/>
    <xf numFmtId="2" fontId="1" fillId="2" borderId="0" xfId="1" applyNumberFormat="1"/>
    <xf numFmtId="0" fontId="10" fillId="0" borderId="10" xfId="0" applyFont="1" applyBorder="1"/>
    <xf numFmtId="164" fontId="1" fillId="2" borderId="0" xfId="1" applyNumberFormat="1"/>
    <xf numFmtId="0" fontId="7" fillId="0" borderId="4" xfId="0" applyFont="1" applyBorder="1" applyAlignment="1">
      <alignment vertical="center"/>
    </xf>
    <xf numFmtId="0" fontId="7" fillId="0" borderId="4" xfId="0" applyFont="1" applyBorder="1"/>
    <xf numFmtId="164" fontId="7" fillId="0" borderId="4" xfId="0" applyNumberFormat="1" applyFont="1" applyBorder="1"/>
    <xf numFmtId="0" fontId="7" fillId="0" borderId="10" xfId="0" applyFont="1" applyBorder="1"/>
    <xf numFmtId="164" fontId="7" fillId="0" borderId="10" xfId="0" applyNumberFormat="1" applyFont="1" applyBorder="1"/>
    <xf numFmtId="0" fontId="14" fillId="4" borderId="11" xfId="4" applyFont="1" applyFill="1" applyBorder="1" applyAlignment="1">
      <alignment horizontal="center"/>
    </xf>
    <xf numFmtId="0" fontId="14" fillId="4" borderId="12" xfId="4" applyFont="1" applyFill="1" applyBorder="1" applyAlignment="1">
      <alignment horizontal="center"/>
    </xf>
    <xf numFmtId="0" fontId="11" fillId="0" borderId="0" xfId="4"/>
    <xf numFmtId="0" fontId="15" fillId="0" borderId="0" xfId="4" applyFont="1"/>
    <xf numFmtId="0" fontId="16" fillId="0" borderId="0" xfId="4" applyFont="1"/>
    <xf numFmtId="1" fontId="1" fillId="2" borderId="0" xfId="1" applyNumberFormat="1"/>
    <xf numFmtId="0" fontId="1" fillId="2" borderId="0" xfId="1" applyAlignment="1">
      <alignment wrapText="1"/>
    </xf>
    <xf numFmtId="165" fontId="7" fillId="0" borderId="0" xfId="0" applyNumberFormat="1" applyFont="1"/>
    <xf numFmtId="0" fontId="0" fillId="0" borderId="14" xfId="0" applyFill="1" applyBorder="1"/>
    <xf numFmtId="0" fontId="7" fillId="0" borderId="0" xfId="0" applyFont="1" applyAlignment="1">
      <alignment horizontal="center" wrapText="1"/>
    </xf>
    <xf numFmtId="0" fontId="0" fillId="0" borderId="0" xfId="0" applyFill="1" applyBorder="1"/>
    <xf numFmtId="0" fontId="22" fillId="0" borderId="0" xfId="10" applyNumberFormat="1" applyFont="1"/>
    <xf numFmtId="0" fontId="21" fillId="0" borderId="0" xfId="10"/>
    <xf numFmtId="0" fontId="21" fillId="0" borderId="15" xfId="10" applyFont="1" applyBorder="1"/>
    <xf numFmtId="0" fontId="21" fillId="0" borderId="15" xfId="10" applyNumberFormat="1" applyFont="1" applyBorder="1" applyAlignment="1">
      <alignment horizontal="center"/>
    </xf>
    <xf numFmtId="0" fontId="21" fillId="0" borderId="0" xfId="10" applyFont="1" applyBorder="1"/>
    <xf numFmtId="0" fontId="21" fillId="0" borderId="0" xfId="10" applyNumberFormat="1" applyFont="1" applyAlignment="1">
      <alignment horizontal="center"/>
    </xf>
    <xf numFmtId="0" fontId="21" fillId="0" borderId="16" xfId="10" applyFont="1" applyBorder="1"/>
    <xf numFmtId="0" fontId="21" fillId="0" borderId="16" xfId="10" applyNumberFormat="1" applyFont="1" applyBorder="1" applyAlignment="1">
      <alignment horizontal="center"/>
    </xf>
    <xf numFmtId="0" fontId="21" fillId="0" borderId="0" xfId="10" applyNumberFormat="1" applyFont="1"/>
    <xf numFmtId="0" fontId="23" fillId="0" borderId="0" xfId="0" applyFont="1" applyAlignment="1">
      <alignment wrapText="1"/>
    </xf>
    <xf numFmtId="4" fontId="2" fillId="0" borderId="0" xfId="0" applyNumberFormat="1" applyFont="1" applyAlignment="1">
      <alignment horizontal="centerContinuous"/>
    </xf>
    <xf numFmtId="0" fontId="2" fillId="0" borderId="0" xfId="0" applyFont="1" applyAlignment="1">
      <alignment horizontal="centerContinuous"/>
    </xf>
    <xf numFmtId="0" fontId="0" fillId="0" borderId="0" xfId="0" applyAlignment="1">
      <alignment wrapText="1"/>
    </xf>
    <xf numFmtId="4" fontId="2" fillId="0" borderId="0" xfId="0" applyNumberFormat="1" applyFont="1" applyAlignment="1">
      <alignment horizontal="centerContinuous" wrapText="1"/>
    </xf>
    <xf numFmtId="0" fontId="2" fillId="0" borderId="0" xfId="0" applyFont="1" applyAlignment="1">
      <alignment horizontal="centerContinuous" wrapText="1"/>
    </xf>
    <xf numFmtId="0" fontId="2" fillId="0" borderId="0" xfId="0" applyFont="1" applyAlignment="1">
      <alignment wrapText="1"/>
    </xf>
    <xf numFmtId="14" fontId="0" fillId="0" borderId="0" xfId="0" applyNumberFormat="1"/>
    <xf numFmtId="2" fontId="0" fillId="0" borderId="0" xfId="0" applyNumberFormat="1"/>
    <xf numFmtId="166" fontId="0" fillId="0" borderId="0" xfId="0" applyNumberFormat="1"/>
    <xf numFmtId="0" fontId="0" fillId="0" borderId="0" xfId="0" applyFont="1" applyAlignment="1">
      <alignment wrapText="1"/>
    </xf>
    <xf numFmtId="0" fontId="21" fillId="0" borderId="0" xfId="0" applyNumberFormat="1" applyFont="1" applyFill="1" applyBorder="1" applyAlignment="1" applyProtection="1">
      <alignment horizontal="center"/>
    </xf>
    <xf numFmtId="0" fontId="24" fillId="0" borderId="0" xfId="0" applyNumberFormat="1" applyFont="1" applyFill="1" applyBorder="1" applyAlignment="1" applyProtection="1">
      <alignment horizontal="center"/>
    </xf>
    <xf numFmtId="0" fontId="24" fillId="0" borderId="17" xfId="0" applyNumberFormat="1" applyFont="1" applyFill="1" applyBorder="1" applyAlignment="1" applyProtection="1">
      <alignment horizontal="center"/>
    </xf>
    <xf numFmtId="0" fontId="21" fillId="0" borderId="18" xfId="0" applyNumberFormat="1" applyFont="1" applyFill="1" applyBorder="1" applyAlignment="1" applyProtection="1">
      <alignment horizontal="center"/>
    </xf>
    <xf numFmtId="0" fontId="29" fillId="0" borderId="0" xfId="0" applyFont="1" applyAlignment="1">
      <alignment vertical="center"/>
    </xf>
    <xf numFmtId="0" fontId="27" fillId="0" borderId="0" xfId="0" applyFont="1" applyAlignment="1">
      <alignment vertical="center"/>
    </xf>
    <xf numFmtId="0" fontId="27" fillId="0" borderId="0" xfId="0" applyFont="1" applyAlignment="1">
      <alignment horizontal="justify" vertical="center"/>
    </xf>
    <xf numFmtId="0" fontId="0" fillId="0" borderId="0" xfId="0" applyAlignment="1">
      <alignment vertical="center" wrapText="1"/>
    </xf>
    <xf numFmtId="0" fontId="0" fillId="0" borderId="0" xfId="0" applyAlignment="1"/>
    <xf numFmtId="0" fontId="26" fillId="0" borderId="0" xfId="0" applyFont="1" applyAlignment="1">
      <alignment horizontal="justify" vertical="center"/>
    </xf>
    <xf numFmtId="0" fontId="29" fillId="0" borderId="0" xfId="0" applyFont="1" applyAlignment="1">
      <alignment horizontal="left" vertical="center"/>
    </xf>
    <xf numFmtId="0" fontId="27" fillId="0" borderId="0" xfId="0" applyFont="1" applyAlignment="1">
      <alignment vertical="center"/>
    </xf>
    <xf numFmtId="0" fontId="0" fillId="0" borderId="0" xfId="0" applyFill="1"/>
    <xf numFmtId="0" fontId="27" fillId="0" borderId="0" xfId="0" applyFont="1" applyBorder="1" applyAlignment="1">
      <alignment horizontal="center" vertical="center" wrapText="1"/>
    </xf>
    <xf numFmtId="0" fontId="27" fillId="0" borderId="0" xfId="0" applyFont="1" applyBorder="1" applyAlignment="1">
      <alignment horizontal="center" vertical="center"/>
    </xf>
    <xf numFmtId="0" fontId="6" fillId="0" borderId="0" xfId="0" applyFont="1" applyBorder="1" applyAlignment="1">
      <alignment horizontal="center" vertical="center" wrapText="1"/>
    </xf>
    <xf numFmtId="0" fontId="6" fillId="0" borderId="0" xfId="0" applyFont="1" applyBorder="1" applyAlignment="1">
      <alignment horizontal="center" vertical="center"/>
    </xf>
    <xf numFmtId="0" fontId="28" fillId="0" borderId="2" xfId="0" applyFont="1" applyBorder="1" applyAlignment="1">
      <alignment horizontal="center" vertical="center" wrapText="1"/>
    </xf>
    <xf numFmtId="0" fontId="28" fillId="0" borderId="2" xfId="0" applyFont="1" applyBorder="1" applyAlignment="1">
      <alignment horizontal="center"/>
    </xf>
    <xf numFmtId="0" fontId="6" fillId="0" borderId="2" xfId="0" applyFont="1" applyBorder="1" applyAlignment="1">
      <alignment horizontal="center" vertical="center"/>
    </xf>
    <xf numFmtId="0" fontId="30" fillId="0" borderId="0" xfId="0" applyFont="1" applyBorder="1" applyAlignment="1">
      <alignment horizontal="center" vertical="center" wrapText="1"/>
    </xf>
    <xf numFmtId="0" fontId="2" fillId="0" borderId="2" xfId="0" applyFont="1" applyBorder="1" applyAlignment="1">
      <alignment horizontal="center" vertical="center" wrapText="1"/>
    </xf>
    <xf numFmtId="0" fontId="2" fillId="0" borderId="2" xfId="0" applyFont="1" applyBorder="1" applyAlignment="1">
      <alignment horizontal="center"/>
    </xf>
    <xf numFmtId="0" fontId="0" fillId="0" borderId="0" xfId="0" applyFont="1" applyBorder="1" applyAlignment="1">
      <alignment horizontal="center" vertical="center"/>
    </xf>
    <xf numFmtId="0" fontId="2" fillId="0" borderId="16" xfId="0" applyFont="1" applyBorder="1" applyAlignment="1">
      <alignment horizontal="center" wrapText="1"/>
    </xf>
    <xf numFmtId="0" fontId="2" fillId="0" borderId="16" xfId="0" applyFont="1" applyBorder="1" applyAlignment="1">
      <alignment horizontal="center"/>
    </xf>
    <xf numFmtId="0" fontId="0" fillId="0" borderId="16" xfId="0" applyFont="1" applyBorder="1" applyAlignment="1">
      <alignment horizontal="center" vertical="center"/>
    </xf>
    <xf numFmtId="0" fontId="31" fillId="0" borderId="0" xfId="0" applyFont="1"/>
    <xf numFmtId="0" fontId="0" fillId="0" borderId="0" xfId="0" applyFont="1" applyBorder="1" applyAlignment="1">
      <alignment horizontal="left" vertical="center" wrapText="1"/>
    </xf>
    <xf numFmtId="0" fontId="0" fillId="0" borderId="16" xfId="0" applyFont="1" applyBorder="1" applyAlignment="1">
      <alignment horizontal="left" wrapText="1"/>
    </xf>
    <xf numFmtId="0" fontId="29" fillId="0" borderId="0" xfId="0" applyFont="1" applyAlignment="1">
      <alignment horizontal="center" vertical="center"/>
    </xf>
    <xf numFmtId="0" fontId="35" fillId="0" borderId="0" xfId="0" applyFont="1" applyFill="1" applyBorder="1" applyAlignment="1">
      <alignment horizontal="left" vertical="center"/>
    </xf>
    <xf numFmtId="0" fontId="25" fillId="0" borderId="0" xfId="0" applyFont="1" applyFill="1" applyBorder="1" applyAlignment="1">
      <alignment horizontal="left" vertical="center"/>
    </xf>
    <xf numFmtId="0" fontId="2" fillId="0" borderId="16" xfId="0" applyFont="1" applyBorder="1" applyAlignment="1">
      <alignment horizontal="left" vertical="center"/>
    </xf>
    <xf numFmtId="0" fontId="37" fillId="0" borderId="0" xfId="10" applyFont="1"/>
    <xf numFmtId="0" fontId="29" fillId="0" borderId="0" xfId="0" applyFont="1" applyAlignment="1">
      <alignment horizontal="center" vertical="center"/>
    </xf>
    <xf numFmtId="0" fontId="30" fillId="0" borderId="0" xfId="0" applyFont="1" applyBorder="1" applyAlignment="1">
      <alignment horizontal="center" vertical="center" wrapText="1"/>
    </xf>
    <xf numFmtId="0" fontId="31" fillId="0" borderId="0" xfId="0" applyFont="1" applyFill="1"/>
    <xf numFmtId="0" fontId="0" fillId="5" borderId="0" xfId="0" applyFill="1"/>
    <xf numFmtId="0" fontId="0" fillId="0" borderId="16" xfId="0" applyFont="1" applyBorder="1"/>
    <xf numFmtId="0" fontId="0" fillId="0" borderId="0" xfId="0" applyFont="1" applyBorder="1"/>
    <xf numFmtId="0" fontId="2" fillId="0" borderId="16" xfId="0" applyFont="1" applyBorder="1" applyAlignment="1"/>
    <xf numFmtId="0" fontId="0" fillId="0" borderId="0" xfId="0" applyFont="1" applyBorder="1" applyAlignment="1">
      <alignment vertical="center"/>
    </xf>
    <xf numFmtId="0" fontId="39" fillId="0" borderId="0" xfId="0" applyFont="1" applyBorder="1" applyAlignment="1">
      <alignment vertical="center"/>
    </xf>
    <xf numFmtId="0" fontId="0" fillId="0" borderId="16" xfId="0" applyFont="1" applyBorder="1" applyAlignment="1">
      <alignment vertical="center"/>
    </xf>
    <xf numFmtId="0" fontId="0" fillId="0" borderId="0" xfId="0" quotePrefix="1" applyFont="1" applyBorder="1" applyAlignment="1">
      <alignment horizontal="center" vertical="center"/>
    </xf>
    <xf numFmtId="0" fontId="2" fillId="0" borderId="0" xfId="0" applyFont="1" applyBorder="1" applyAlignment="1">
      <alignment horizontal="center" vertical="center"/>
    </xf>
    <xf numFmtId="0" fontId="40" fillId="0" borderId="0" xfId="10" applyFont="1"/>
    <xf numFmtId="0" fontId="0" fillId="0" borderId="0" xfId="0" applyFont="1" applyBorder="1" applyAlignment="1">
      <alignment horizontal="left" vertical="center"/>
    </xf>
    <xf numFmtId="0" fontId="41" fillId="0" borderId="0" xfId="10" applyFont="1"/>
    <xf numFmtId="0" fontId="0" fillId="0" borderId="0" xfId="0" applyFont="1"/>
    <xf numFmtId="0" fontId="0" fillId="0" borderId="0" xfId="0" applyFont="1" applyAlignment="1">
      <alignment vertical="center"/>
    </xf>
    <xf numFmtId="0" fontId="0" fillId="0" borderId="0" xfId="0" applyFont="1" applyAlignment="1">
      <alignment horizontal="center" vertical="center"/>
    </xf>
    <xf numFmtId="0" fontId="0" fillId="0" borderId="0" xfId="0" applyFont="1" applyAlignment="1">
      <alignment horizontal="center" vertical="center" wrapText="1"/>
    </xf>
    <xf numFmtId="0" fontId="2" fillId="0" borderId="0" xfId="0" applyFont="1" applyBorder="1" applyAlignment="1">
      <alignment horizontal="left" vertical="center"/>
    </xf>
    <xf numFmtId="0" fontId="42" fillId="0" borderId="0" xfId="0" applyFont="1" applyAlignment="1">
      <alignment vertical="center"/>
    </xf>
    <xf numFmtId="0" fontId="42" fillId="0" borderId="0" xfId="0" applyFont="1" applyAlignment="1">
      <alignment horizontal="center" vertical="center"/>
    </xf>
    <xf numFmtId="0" fontId="2" fillId="0" borderId="16" xfId="0" applyFont="1" applyBorder="1" applyAlignment="1">
      <alignment horizontal="left"/>
    </xf>
    <xf numFmtId="0" fontId="2" fillId="0" borderId="16" xfId="0" applyFont="1" applyBorder="1" applyAlignment="1">
      <alignment vertical="center"/>
    </xf>
    <xf numFmtId="0" fontId="0" fillId="0" borderId="16" xfId="0" quotePrefix="1" applyFont="1" applyBorder="1" applyAlignment="1">
      <alignment horizontal="center" vertical="center"/>
    </xf>
    <xf numFmtId="0" fontId="0" fillId="0" borderId="16" xfId="0" applyFont="1" applyBorder="1" applyAlignment="1">
      <alignment horizontal="center" vertical="center" wrapText="1"/>
    </xf>
    <xf numFmtId="0" fontId="42" fillId="0" borderId="16" xfId="0" applyFont="1" applyBorder="1" applyAlignment="1">
      <alignment horizontal="center" vertical="center"/>
    </xf>
    <xf numFmtId="0" fontId="2" fillId="0" borderId="16" xfId="0" applyFont="1" applyBorder="1" applyAlignment="1">
      <alignment horizontal="center" vertical="center"/>
    </xf>
    <xf numFmtId="0" fontId="31" fillId="0" borderId="0" xfId="0" applyFont="1" applyBorder="1"/>
    <xf numFmtId="0" fontId="0" fillId="0" borderId="0" xfId="0" applyFont="1" applyBorder="1" applyAlignment="1">
      <alignment vertical="top"/>
    </xf>
    <xf numFmtId="0" fontId="43" fillId="0" borderId="0" xfId="0" applyFont="1" applyBorder="1" applyAlignment="1">
      <alignment horizontal="left" vertical="center"/>
    </xf>
    <xf numFmtId="0" fontId="0" fillId="0" borderId="0" xfId="0" applyFont="1" applyBorder="1" applyAlignment="1">
      <alignment horizontal="center" vertical="center"/>
    </xf>
    <xf numFmtId="0" fontId="40" fillId="0" borderId="0" xfId="0" applyFont="1"/>
    <xf numFmtId="0" fontId="44" fillId="0" borderId="16" xfId="0" applyFont="1" applyBorder="1" applyAlignment="1">
      <alignment horizontal="center" wrapText="1"/>
    </xf>
    <xf numFmtId="0" fontId="40" fillId="0" borderId="0" xfId="0" applyFont="1" applyBorder="1" applyAlignment="1">
      <alignment horizontal="left" vertical="center" wrapText="1"/>
    </xf>
    <xf numFmtId="0" fontId="40" fillId="0" borderId="16" xfId="0" applyFont="1" applyBorder="1" applyAlignment="1">
      <alignment horizontal="left" vertical="center" wrapText="1"/>
    </xf>
    <xf numFmtId="0" fontId="45" fillId="0" borderId="0" xfId="0" applyFont="1" applyAlignment="1">
      <alignment horizontal="left" vertical="center"/>
    </xf>
    <xf numFmtId="0" fontId="44" fillId="0" borderId="16" xfId="0" applyFont="1" applyBorder="1" applyAlignment="1">
      <alignment horizontal="left" vertical="center"/>
    </xf>
    <xf numFmtId="0" fontId="25" fillId="0" borderId="0" xfId="0" applyFont="1" applyAlignment="1">
      <alignment horizontal="justify" vertical="center"/>
    </xf>
    <xf numFmtId="0" fontId="30" fillId="0" borderId="20" xfId="0" applyFont="1" applyBorder="1" applyAlignment="1">
      <alignment vertical="center"/>
    </xf>
    <xf numFmtId="0" fontId="47" fillId="0" borderId="20" xfId="0" applyFont="1" applyBorder="1" applyAlignment="1">
      <alignment horizontal="center" vertical="center" wrapText="1"/>
    </xf>
    <xf numFmtId="0" fontId="47" fillId="0" borderId="0" xfId="0" applyFont="1" applyAlignment="1">
      <alignment vertical="center"/>
    </xf>
    <xf numFmtId="0" fontId="30" fillId="0" borderId="0" xfId="0" applyFont="1" applyAlignment="1">
      <alignment horizontal="center" vertical="center"/>
    </xf>
    <xf numFmtId="0" fontId="30" fillId="0" borderId="0" xfId="0" applyFont="1" applyAlignment="1">
      <alignment horizontal="center" vertical="center" wrapText="1"/>
    </xf>
    <xf numFmtId="0" fontId="30" fillId="0" borderId="21" xfId="0" applyFont="1" applyBorder="1" applyAlignment="1">
      <alignment vertical="center"/>
    </xf>
    <xf numFmtId="0" fontId="30" fillId="0" borderId="21" xfId="0" applyFont="1" applyBorder="1" applyAlignment="1">
      <alignment horizontal="center" vertical="center"/>
    </xf>
    <xf numFmtId="0" fontId="30" fillId="0" borderId="21" xfId="0" applyFont="1" applyBorder="1" applyAlignment="1">
      <alignment horizontal="center" vertical="center" wrapText="1"/>
    </xf>
    <xf numFmtId="0" fontId="30" fillId="0" borderId="0" xfId="0" applyFont="1" applyAlignment="1">
      <alignment vertical="center"/>
    </xf>
    <xf numFmtId="0" fontId="27" fillId="0" borderId="0" xfId="0" applyFont="1" applyAlignment="1">
      <alignment horizontal="center" vertical="center" wrapText="1"/>
    </xf>
    <xf numFmtId="0" fontId="30" fillId="0" borderId="22" xfId="0" applyFont="1" applyBorder="1" applyAlignment="1">
      <alignment vertical="center"/>
    </xf>
    <xf numFmtId="0" fontId="30" fillId="0" borderId="22" xfId="0" applyFont="1" applyBorder="1" applyAlignment="1">
      <alignment horizontal="center" vertical="center"/>
    </xf>
    <xf numFmtId="0" fontId="30" fillId="0" borderId="22" xfId="0" applyFont="1" applyBorder="1" applyAlignment="1">
      <alignment horizontal="center" vertical="center" wrapText="1"/>
    </xf>
    <xf numFmtId="0" fontId="44" fillId="0" borderId="16" xfId="0" applyFont="1" applyBorder="1" applyAlignment="1">
      <alignment horizontal="left"/>
    </xf>
    <xf numFmtId="0" fontId="0" fillId="0" borderId="0" xfId="0" applyFont="1" applyFill="1" applyAlignment="1">
      <alignment horizontal="center" vertical="center"/>
    </xf>
    <xf numFmtId="0" fontId="0" fillId="0" borderId="0" xfId="0" applyFont="1" applyFill="1"/>
    <xf numFmtId="0" fontId="0" fillId="0" borderId="0" xfId="0" applyFont="1" applyFill="1" applyAlignment="1">
      <alignment horizontal="center" vertical="center" wrapText="1"/>
    </xf>
    <xf numFmtId="0" fontId="0" fillId="5" borderId="0" xfId="0" applyFont="1" applyFill="1" applyBorder="1" applyAlignment="1">
      <alignment horizontal="center" vertical="center"/>
    </xf>
    <xf numFmtId="0" fontId="0" fillId="5" borderId="0" xfId="0" applyFont="1" applyFill="1" applyBorder="1"/>
    <xf numFmtId="0" fontId="31" fillId="5" borderId="0" xfId="0" applyFont="1" applyFill="1" applyBorder="1"/>
    <xf numFmtId="0" fontId="33" fillId="0" borderId="0" xfId="0" applyFont="1" applyFill="1" applyBorder="1" applyAlignment="1">
      <alignment horizontal="left" vertical="center"/>
    </xf>
    <xf numFmtId="0" fontId="31" fillId="0" borderId="0" xfId="10" applyFont="1" applyFill="1"/>
    <xf numFmtId="0" fontId="37" fillId="0" borderId="0" xfId="10" applyFont="1" applyFill="1"/>
    <xf numFmtId="0" fontId="0" fillId="0" borderId="18" xfId="0" applyFont="1" applyBorder="1" applyAlignment="1">
      <alignment vertical="center"/>
    </xf>
    <xf numFmtId="0" fontId="2" fillId="0" borderId="16" xfId="0" applyFont="1" applyBorder="1" applyAlignment="1">
      <alignment wrapText="1"/>
    </xf>
    <xf numFmtId="0" fontId="0" fillId="0" borderId="0" xfId="0" applyFont="1" applyBorder="1" applyAlignment="1"/>
    <xf numFmtId="0" fontId="40" fillId="0" borderId="0" xfId="0" applyFont="1" applyBorder="1" applyAlignment="1">
      <alignment horizontal="left" vertical="center" wrapText="1"/>
    </xf>
    <xf numFmtId="0" fontId="40" fillId="0" borderId="0" xfId="0" applyFont="1" applyAlignment="1">
      <alignment horizontal="left" vertical="center" wrapText="1"/>
    </xf>
    <xf numFmtId="0" fontId="2" fillId="0" borderId="16" xfId="0" applyFont="1" applyBorder="1" applyAlignment="1">
      <alignment horizontal="left" vertical="center"/>
    </xf>
    <xf numFmtId="0" fontId="0" fillId="0" borderId="16" xfId="0" applyFont="1" applyBorder="1" applyAlignment="1">
      <alignment horizontal="left" vertical="center"/>
    </xf>
    <xf numFmtId="0" fontId="40" fillId="0" borderId="0" xfId="0" applyFont="1" applyFill="1" applyBorder="1" applyAlignment="1">
      <alignment horizontal="left" vertical="center" wrapText="1"/>
    </xf>
    <xf numFmtId="0" fontId="40" fillId="0" borderId="0" xfId="0" applyFont="1" applyFill="1" applyAlignment="1">
      <alignment horizontal="left" vertical="center" wrapText="1"/>
    </xf>
    <xf numFmtId="0" fontId="0" fillId="0" borderId="0" xfId="0" applyFont="1" applyAlignment="1">
      <alignment vertical="center" wrapText="1"/>
    </xf>
    <xf numFmtId="0" fontId="27" fillId="0" borderId="0" xfId="0" applyFont="1" applyBorder="1" applyAlignment="1">
      <alignment horizontal="center" vertical="center"/>
    </xf>
    <xf numFmtId="0" fontId="6" fillId="0" borderId="0" xfId="0" applyFont="1" applyBorder="1" applyAlignment="1">
      <alignment horizontal="center" vertical="center"/>
    </xf>
    <xf numFmtId="0" fontId="25" fillId="0" borderId="16" xfId="0" applyFont="1" applyBorder="1" applyAlignment="1">
      <alignment horizontal="left" vertical="center"/>
    </xf>
    <xf numFmtId="0" fontId="29" fillId="0" borderId="0" xfId="0" applyFont="1" applyAlignment="1">
      <alignment horizontal="center" vertical="center"/>
    </xf>
    <xf numFmtId="0" fontId="6" fillId="0" borderId="2" xfId="0" applyFont="1" applyBorder="1" applyAlignment="1">
      <alignment horizontal="center" vertical="center"/>
    </xf>
    <xf numFmtId="0" fontId="30" fillId="0" borderId="0" xfId="0" applyFont="1" applyBorder="1" applyAlignment="1">
      <alignment horizontal="center" vertical="center" wrapText="1"/>
    </xf>
    <xf numFmtId="0" fontId="0" fillId="0" borderId="0" xfId="0" applyFont="1" applyFill="1" applyBorder="1" applyAlignment="1">
      <alignment horizontal="left" vertical="center" wrapText="1"/>
    </xf>
    <xf numFmtId="0" fontId="0" fillId="0" borderId="0" xfId="0" applyFont="1" applyFill="1" applyAlignment="1">
      <alignment horizontal="left" vertical="center" wrapText="1"/>
    </xf>
    <xf numFmtId="0" fontId="0" fillId="0" borderId="0" xfId="0" applyFont="1" applyBorder="1" applyAlignment="1">
      <alignment horizontal="left" vertical="center"/>
    </xf>
    <xf numFmtId="0" fontId="40" fillId="0" borderId="0" xfId="0" applyFont="1" applyFill="1" applyAlignment="1">
      <alignment vertical="center" wrapText="1"/>
    </xf>
    <xf numFmtId="0" fontId="2" fillId="0" borderId="2" xfId="0" applyFont="1" applyBorder="1" applyAlignment="1">
      <alignment horizontal="center" vertical="center"/>
    </xf>
    <xf numFmtId="0" fontId="39" fillId="0" borderId="0" xfId="0" applyFont="1" applyBorder="1" applyAlignment="1">
      <alignment horizontal="left" vertical="center"/>
    </xf>
    <xf numFmtId="0" fontId="39" fillId="0" borderId="0" xfId="0" applyFont="1" applyAlignment="1">
      <alignment horizontal="left" vertical="center"/>
    </xf>
    <xf numFmtId="0" fontId="2" fillId="0" borderId="19" xfId="0" applyFont="1" applyBorder="1" applyAlignment="1">
      <alignment horizontal="center" vertical="center" wrapText="1"/>
    </xf>
    <xf numFmtId="0" fontId="47" fillId="0" borderId="20" xfId="0" applyFont="1" applyBorder="1" applyAlignment="1">
      <alignment horizontal="center" vertical="center"/>
    </xf>
    <xf numFmtId="0" fontId="30" fillId="0" borderId="20" xfId="0" applyFont="1" applyBorder="1" applyAlignment="1">
      <alignment horizontal="center" vertical="center"/>
    </xf>
    <xf numFmtId="0" fontId="30" fillId="0" borderId="0" xfId="0" applyFont="1" applyAlignment="1">
      <alignment horizontal="center" vertical="center"/>
    </xf>
    <xf numFmtId="0" fontId="0" fillId="0" borderId="0" xfId="0" applyFont="1" applyAlignment="1">
      <alignment horizontal="left" vertical="center"/>
    </xf>
    <xf numFmtId="0" fontId="44" fillId="0" borderId="16" xfId="0" applyFont="1" applyBorder="1" applyAlignment="1">
      <alignment horizontal="left" vertical="center" wrapText="1"/>
    </xf>
    <xf numFmtId="0" fontId="40" fillId="0" borderId="16" xfId="0" applyFont="1" applyBorder="1" applyAlignment="1">
      <alignment horizontal="left" wrapText="1"/>
    </xf>
    <xf numFmtId="0" fontId="39" fillId="0" borderId="0" xfId="0" applyFont="1" applyBorder="1" applyAlignment="1">
      <alignment horizontal="center" vertical="center"/>
    </xf>
    <xf numFmtId="0" fontId="0" fillId="0" borderId="0" xfId="0" applyFont="1" applyBorder="1" applyAlignment="1">
      <alignment horizontal="center" vertical="center"/>
    </xf>
    <xf numFmtId="0" fontId="0" fillId="0" borderId="0" xfId="0" applyFont="1" applyBorder="1" applyAlignment="1">
      <alignment vertical="center"/>
    </xf>
    <xf numFmtId="0" fontId="31" fillId="0" borderId="0" xfId="0" applyFont="1" applyFill="1" applyBorder="1" applyAlignment="1">
      <alignment horizontal="left" vertical="center"/>
    </xf>
    <xf numFmtId="0" fontId="3" fillId="3" borderId="13" xfId="3" applyBorder="1" applyAlignment="1">
      <alignment horizontal="center" wrapText="1"/>
    </xf>
    <xf numFmtId="0" fontId="3" fillId="3" borderId="0" xfId="3" applyBorder="1" applyAlignment="1">
      <alignment horizontal="center" wrapText="1"/>
    </xf>
    <xf numFmtId="0" fontId="7" fillId="0" borderId="4" xfId="0" applyFont="1" applyBorder="1" applyAlignment="1">
      <alignment horizontal="left" vertical="center"/>
    </xf>
    <xf numFmtId="0" fontId="7" fillId="0" borderId="10" xfId="0" applyFont="1" applyBorder="1" applyAlignment="1">
      <alignment horizontal="left" vertical="center"/>
    </xf>
    <xf numFmtId="0" fontId="10" fillId="0" borderId="4" xfId="0" applyFont="1" applyBorder="1" applyAlignment="1">
      <alignment horizontal="left" vertical="center"/>
    </xf>
    <xf numFmtId="0" fontId="10" fillId="0" borderId="10" xfId="0" applyFont="1" applyBorder="1" applyAlignment="1">
      <alignment horizontal="left" vertical="center"/>
    </xf>
    <xf numFmtId="0" fontId="12" fillId="0" borderId="0" xfId="4" applyFont="1"/>
    <xf numFmtId="0" fontId="11" fillId="0" borderId="0" xfId="4"/>
    <xf numFmtId="0" fontId="13" fillId="0" borderId="0" xfId="4" applyFont="1"/>
    <xf numFmtId="0" fontId="18" fillId="0" borderId="0" xfId="4" applyFont="1" applyAlignment="1">
      <alignment wrapText="1"/>
    </xf>
    <xf numFmtId="0" fontId="17" fillId="0" borderId="0" xfId="4" applyFont="1" applyAlignment="1">
      <alignment wrapText="1"/>
    </xf>
  </cellXfs>
  <cellStyles count="11">
    <cellStyle name="20% - Accent1 2" xfId="3" xr:uid="{68FB3627-DAF4-43EC-A4E8-F9D236BA47F5}"/>
    <cellStyle name="Neutral" xfId="1" builtinId="28"/>
    <cellStyle name="Normal" xfId="0" builtinId="0"/>
    <cellStyle name="Normal 10" xfId="9" xr:uid="{CD3A609B-E399-4F83-ABDC-0EC4CA47E516}"/>
    <cellStyle name="Normal 19" xfId="7" xr:uid="{54C1B239-D3A5-4280-8A3A-7F83FB63EA7A}"/>
    <cellStyle name="Normal 2" xfId="2" xr:uid="{CA792216-B4AB-41C7-AFF5-85EA353A9A00}"/>
    <cellStyle name="Normal 2 2" xfId="4" xr:uid="{9000369A-D1E4-43F5-9D4E-E2A2CA4B22F1}"/>
    <cellStyle name="Normal 2 3" xfId="6" xr:uid="{00000000-0005-0000-0000-000002000000}"/>
    <cellStyle name="Normal 3" xfId="8" xr:uid="{3C10F81B-1CAA-4A28-BBF0-2005A49DB3C7}"/>
    <cellStyle name="Normal 3 2" xfId="5" xr:uid="{00000000-0005-0000-0000-000003000000}"/>
    <cellStyle name="Normal 4" xfId="10" xr:uid="{F4C062DD-0A94-4DA1-8FA6-61487BD289B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2.xml"/><Relationship Id="rId30" Type="http://schemas.openxmlformats.org/officeDocument/2006/relationships/externalLink" Target="externalLinks/externalLink5.xml"/><Relationship Id="rId35"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11.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2.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6.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6.xml"/><Relationship Id="rId1" Type="http://schemas.microsoft.com/office/2011/relationships/chartStyle" Target="style6.xml"/></Relationships>
</file>

<file path=xl/charts/_rels/chart8.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9.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6259996052025524E-2"/>
          <c:y val="0.11961722488038277"/>
          <c:w val="0.90922746912903296"/>
          <c:h val="0.76938627886825139"/>
        </c:manualLayout>
      </c:layout>
      <c:lineChart>
        <c:grouping val="standard"/>
        <c:varyColors val="0"/>
        <c:ser>
          <c:idx val="3"/>
          <c:order val="0"/>
          <c:spPr>
            <a:ln w="28575" cap="rnd">
              <a:solidFill>
                <a:schemeClr val="accent1"/>
              </a:solidFill>
              <a:round/>
            </a:ln>
            <a:effectLst/>
          </c:spPr>
          <c:marker>
            <c:symbol val="none"/>
          </c:marker>
          <c:cat>
            <c:numRef>
              <c:f>'Figure 1'!$G$26:$G$431</c:f>
              <c:numCache>
                <c:formatCode>m/d/yyyy</c:formatCode>
                <c:ptCount val="406"/>
                <c:pt idx="0">
                  <c:v>42683</c:v>
                </c:pt>
                <c:pt idx="1">
                  <c:v>42684</c:v>
                </c:pt>
                <c:pt idx="2">
                  <c:v>42685</c:v>
                </c:pt>
                <c:pt idx="3">
                  <c:v>42686</c:v>
                </c:pt>
                <c:pt idx="4">
                  <c:v>42687</c:v>
                </c:pt>
                <c:pt idx="5">
                  <c:v>42688</c:v>
                </c:pt>
                <c:pt idx="6">
                  <c:v>42689</c:v>
                </c:pt>
                <c:pt idx="7">
                  <c:v>42690</c:v>
                </c:pt>
                <c:pt idx="8">
                  <c:v>42691</c:v>
                </c:pt>
                <c:pt idx="9">
                  <c:v>42692</c:v>
                </c:pt>
                <c:pt idx="10">
                  <c:v>42693</c:v>
                </c:pt>
                <c:pt idx="11">
                  <c:v>42694</c:v>
                </c:pt>
                <c:pt idx="12">
                  <c:v>42695</c:v>
                </c:pt>
                <c:pt idx="13">
                  <c:v>42696</c:v>
                </c:pt>
                <c:pt idx="14">
                  <c:v>42697</c:v>
                </c:pt>
                <c:pt idx="15">
                  <c:v>42698</c:v>
                </c:pt>
                <c:pt idx="16">
                  <c:v>42699</c:v>
                </c:pt>
                <c:pt idx="17">
                  <c:v>42700</c:v>
                </c:pt>
                <c:pt idx="18">
                  <c:v>42701</c:v>
                </c:pt>
                <c:pt idx="19">
                  <c:v>42702</c:v>
                </c:pt>
                <c:pt idx="20">
                  <c:v>42703</c:v>
                </c:pt>
                <c:pt idx="21">
                  <c:v>42704</c:v>
                </c:pt>
                <c:pt idx="22">
                  <c:v>42705</c:v>
                </c:pt>
                <c:pt idx="23">
                  <c:v>42706</c:v>
                </c:pt>
                <c:pt idx="24">
                  <c:v>42707</c:v>
                </c:pt>
                <c:pt idx="25">
                  <c:v>42708</c:v>
                </c:pt>
                <c:pt idx="26">
                  <c:v>42709</c:v>
                </c:pt>
                <c:pt idx="27">
                  <c:v>42710</c:v>
                </c:pt>
                <c:pt idx="28">
                  <c:v>42711</c:v>
                </c:pt>
                <c:pt idx="29">
                  <c:v>42712</c:v>
                </c:pt>
                <c:pt idx="30">
                  <c:v>42713</c:v>
                </c:pt>
                <c:pt idx="31">
                  <c:v>42714</c:v>
                </c:pt>
                <c:pt idx="32">
                  <c:v>42715</c:v>
                </c:pt>
                <c:pt idx="33">
                  <c:v>42716</c:v>
                </c:pt>
                <c:pt idx="34">
                  <c:v>42717</c:v>
                </c:pt>
                <c:pt idx="35">
                  <c:v>42718</c:v>
                </c:pt>
                <c:pt idx="36">
                  <c:v>42719</c:v>
                </c:pt>
                <c:pt idx="37">
                  <c:v>42720</c:v>
                </c:pt>
                <c:pt idx="38">
                  <c:v>42721</c:v>
                </c:pt>
                <c:pt idx="39">
                  <c:v>42722</c:v>
                </c:pt>
                <c:pt idx="40">
                  <c:v>42723</c:v>
                </c:pt>
                <c:pt idx="41">
                  <c:v>42724</c:v>
                </c:pt>
                <c:pt idx="42">
                  <c:v>42725</c:v>
                </c:pt>
                <c:pt idx="43">
                  <c:v>42726</c:v>
                </c:pt>
                <c:pt idx="44">
                  <c:v>42727</c:v>
                </c:pt>
                <c:pt idx="45">
                  <c:v>42728</c:v>
                </c:pt>
                <c:pt idx="46">
                  <c:v>42729</c:v>
                </c:pt>
                <c:pt idx="47">
                  <c:v>42730</c:v>
                </c:pt>
                <c:pt idx="48">
                  <c:v>42731</c:v>
                </c:pt>
                <c:pt idx="49">
                  <c:v>42732</c:v>
                </c:pt>
                <c:pt idx="50">
                  <c:v>42733</c:v>
                </c:pt>
                <c:pt idx="51">
                  <c:v>42734</c:v>
                </c:pt>
                <c:pt idx="52">
                  <c:v>42735</c:v>
                </c:pt>
                <c:pt idx="53">
                  <c:v>42736</c:v>
                </c:pt>
                <c:pt idx="54">
                  <c:v>42737</c:v>
                </c:pt>
                <c:pt idx="55">
                  <c:v>42738</c:v>
                </c:pt>
                <c:pt idx="56">
                  <c:v>42739</c:v>
                </c:pt>
                <c:pt idx="57">
                  <c:v>42740</c:v>
                </c:pt>
                <c:pt idx="58">
                  <c:v>42741</c:v>
                </c:pt>
                <c:pt idx="59">
                  <c:v>42742</c:v>
                </c:pt>
                <c:pt idx="60">
                  <c:v>42743</c:v>
                </c:pt>
                <c:pt idx="61">
                  <c:v>42744</c:v>
                </c:pt>
                <c:pt idx="62">
                  <c:v>42745</c:v>
                </c:pt>
                <c:pt idx="63">
                  <c:v>42746</c:v>
                </c:pt>
                <c:pt idx="64">
                  <c:v>42747</c:v>
                </c:pt>
                <c:pt idx="65">
                  <c:v>42748</c:v>
                </c:pt>
                <c:pt idx="66">
                  <c:v>42749</c:v>
                </c:pt>
                <c:pt idx="67">
                  <c:v>42750</c:v>
                </c:pt>
                <c:pt idx="68">
                  <c:v>42751</c:v>
                </c:pt>
                <c:pt idx="69">
                  <c:v>42752</c:v>
                </c:pt>
                <c:pt idx="70">
                  <c:v>42753</c:v>
                </c:pt>
                <c:pt idx="71">
                  <c:v>42754</c:v>
                </c:pt>
                <c:pt idx="72">
                  <c:v>42755</c:v>
                </c:pt>
                <c:pt idx="73">
                  <c:v>42756</c:v>
                </c:pt>
                <c:pt idx="74">
                  <c:v>42757</c:v>
                </c:pt>
                <c:pt idx="75">
                  <c:v>42758</c:v>
                </c:pt>
                <c:pt idx="76">
                  <c:v>42759</c:v>
                </c:pt>
                <c:pt idx="77">
                  <c:v>42760</c:v>
                </c:pt>
                <c:pt idx="78">
                  <c:v>42761</c:v>
                </c:pt>
                <c:pt idx="79">
                  <c:v>42762</c:v>
                </c:pt>
                <c:pt idx="80">
                  <c:v>42763</c:v>
                </c:pt>
                <c:pt idx="81">
                  <c:v>42764</c:v>
                </c:pt>
                <c:pt idx="82">
                  <c:v>42765</c:v>
                </c:pt>
                <c:pt idx="83">
                  <c:v>42766</c:v>
                </c:pt>
                <c:pt idx="84">
                  <c:v>42767</c:v>
                </c:pt>
                <c:pt idx="85">
                  <c:v>42768</c:v>
                </c:pt>
                <c:pt idx="86">
                  <c:v>42769</c:v>
                </c:pt>
                <c:pt idx="87">
                  <c:v>42770</c:v>
                </c:pt>
                <c:pt idx="88">
                  <c:v>42771</c:v>
                </c:pt>
                <c:pt idx="89">
                  <c:v>42772</c:v>
                </c:pt>
                <c:pt idx="90">
                  <c:v>42773</c:v>
                </c:pt>
                <c:pt idx="91">
                  <c:v>42774</c:v>
                </c:pt>
                <c:pt idx="92">
                  <c:v>42775</c:v>
                </c:pt>
                <c:pt idx="93">
                  <c:v>42776</c:v>
                </c:pt>
                <c:pt idx="94">
                  <c:v>42777</c:v>
                </c:pt>
                <c:pt idx="95">
                  <c:v>42778</c:v>
                </c:pt>
                <c:pt idx="96">
                  <c:v>42779</c:v>
                </c:pt>
                <c:pt idx="97">
                  <c:v>42780</c:v>
                </c:pt>
                <c:pt idx="98">
                  <c:v>42781</c:v>
                </c:pt>
                <c:pt idx="99">
                  <c:v>42782</c:v>
                </c:pt>
                <c:pt idx="100">
                  <c:v>42783</c:v>
                </c:pt>
                <c:pt idx="101">
                  <c:v>42784</c:v>
                </c:pt>
                <c:pt idx="102">
                  <c:v>42785</c:v>
                </c:pt>
                <c:pt idx="103">
                  <c:v>42786</c:v>
                </c:pt>
                <c:pt idx="104">
                  <c:v>42787</c:v>
                </c:pt>
                <c:pt idx="105">
                  <c:v>42788</c:v>
                </c:pt>
                <c:pt idx="106">
                  <c:v>42789</c:v>
                </c:pt>
                <c:pt idx="107">
                  <c:v>42790</c:v>
                </c:pt>
                <c:pt idx="108">
                  <c:v>42791</c:v>
                </c:pt>
                <c:pt idx="109">
                  <c:v>42792</c:v>
                </c:pt>
                <c:pt idx="110">
                  <c:v>42793</c:v>
                </c:pt>
                <c:pt idx="111">
                  <c:v>42794</c:v>
                </c:pt>
                <c:pt idx="112">
                  <c:v>42795</c:v>
                </c:pt>
                <c:pt idx="113">
                  <c:v>42796</c:v>
                </c:pt>
                <c:pt idx="114">
                  <c:v>42797</c:v>
                </c:pt>
                <c:pt idx="115">
                  <c:v>42798</c:v>
                </c:pt>
                <c:pt idx="116">
                  <c:v>42799</c:v>
                </c:pt>
                <c:pt idx="117">
                  <c:v>42800</c:v>
                </c:pt>
                <c:pt idx="118">
                  <c:v>42801</c:v>
                </c:pt>
                <c:pt idx="119">
                  <c:v>42802</c:v>
                </c:pt>
                <c:pt idx="120">
                  <c:v>42803</c:v>
                </c:pt>
                <c:pt idx="121">
                  <c:v>42804</c:v>
                </c:pt>
                <c:pt idx="122">
                  <c:v>42805</c:v>
                </c:pt>
                <c:pt idx="123">
                  <c:v>42806</c:v>
                </c:pt>
                <c:pt idx="124">
                  <c:v>42807</c:v>
                </c:pt>
                <c:pt idx="125">
                  <c:v>42808</c:v>
                </c:pt>
                <c:pt idx="126">
                  <c:v>42809</c:v>
                </c:pt>
                <c:pt idx="127">
                  <c:v>42810</c:v>
                </c:pt>
                <c:pt idx="128">
                  <c:v>42811</c:v>
                </c:pt>
                <c:pt idx="129">
                  <c:v>42812</c:v>
                </c:pt>
                <c:pt idx="130">
                  <c:v>42813</c:v>
                </c:pt>
                <c:pt idx="131">
                  <c:v>42814</c:v>
                </c:pt>
                <c:pt idx="132">
                  <c:v>42815</c:v>
                </c:pt>
                <c:pt idx="133">
                  <c:v>42816</c:v>
                </c:pt>
                <c:pt idx="134">
                  <c:v>42817</c:v>
                </c:pt>
                <c:pt idx="135">
                  <c:v>42818</c:v>
                </c:pt>
                <c:pt idx="136">
                  <c:v>42819</c:v>
                </c:pt>
                <c:pt idx="137">
                  <c:v>42820</c:v>
                </c:pt>
                <c:pt idx="138">
                  <c:v>42821</c:v>
                </c:pt>
                <c:pt idx="139">
                  <c:v>42822</c:v>
                </c:pt>
                <c:pt idx="140">
                  <c:v>42823</c:v>
                </c:pt>
                <c:pt idx="141">
                  <c:v>42824</c:v>
                </c:pt>
                <c:pt idx="142">
                  <c:v>42825</c:v>
                </c:pt>
                <c:pt idx="143">
                  <c:v>42826</c:v>
                </c:pt>
                <c:pt idx="144">
                  <c:v>42827</c:v>
                </c:pt>
                <c:pt idx="145">
                  <c:v>42828</c:v>
                </c:pt>
                <c:pt idx="146">
                  <c:v>42829</c:v>
                </c:pt>
                <c:pt idx="147">
                  <c:v>42830</c:v>
                </c:pt>
                <c:pt idx="148">
                  <c:v>42831</c:v>
                </c:pt>
                <c:pt idx="149">
                  <c:v>42832</c:v>
                </c:pt>
                <c:pt idx="150">
                  <c:v>42833</c:v>
                </c:pt>
                <c:pt idx="151">
                  <c:v>42834</c:v>
                </c:pt>
                <c:pt idx="152">
                  <c:v>42835</c:v>
                </c:pt>
                <c:pt idx="153">
                  <c:v>42836</c:v>
                </c:pt>
                <c:pt idx="154">
                  <c:v>42837</c:v>
                </c:pt>
                <c:pt idx="155">
                  <c:v>42838</c:v>
                </c:pt>
                <c:pt idx="156">
                  <c:v>42839</c:v>
                </c:pt>
                <c:pt idx="157">
                  <c:v>42840</c:v>
                </c:pt>
                <c:pt idx="158">
                  <c:v>42841</c:v>
                </c:pt>
                <c:pt idx="159">
                  <c:v>42842</c:v>
                </c:pt>
                <c:pt idx="160">
                  <c:v>42843</c:v>
                </c:pt>
                <c:pt idx="161">
                  <c:v>42844</c:v>
                </c:pt>
                <c:pt idx="162">
                  <c:v>42845</c:v>
                </c:pt>
                <c:pt idx="163">
                  <c:v>42846</c:v>
                </c:pt>
                <c:pt idx="164">
                  <c:v>42847</c:v>
                </c:pt>
                <c:pt idx="165">
                  <c:v>42848</c:v>
                </c:pt>
                <c:pt idx="166">
                  <c:v>42849</c:v>
                </c:pt>
                <c:pt idx="167">
                  <c:v>42850</c:v>
                </c:pt>
                <c:pt idx="168">
                  <c:v>42851</c:v>
                </c:pt>
                <c:pt idx="169">
                  <c:v>42852</c:v>
                </c:pt>
                <c:pt idx="170">
                  <c:v>42853</c:v>
                </c:pt>
                <c:pt idx="171">
                  <c:v>42854</c:v>
                </c:pt>
                <c:pt idx="172">
                  <c:v>42855</c:v>
                </c:pt>
                <c:pt idx="173">
                  <c:v>42856</c:v>
                </c:pt>
                <c:pt idx="174">
                  <c:v>42857</c:v>
                </c:pt>
                <c:pt idx="175">
                  <c:v>42858</c:v>
                </c:pt>
                <c:pt idx="176">
                  <c:v>42859</c:v>
                </c:pt>
                <c:pt idx="177">
                  <c:v>42860</c:v>
                </c:pt>
                <c:pt idx="178">
                  <c:v>42861</c:v>
                </c:pt>
                <c:pt idx="179">
                  <c:v>42862</c:v>
                </c:pt>
                <c:pt idx="180">
                  <c:v>42863</c:v>
                </c:pt>
                <c:pt idx="181">
                  <c:v>42864</c:v>
                </c:pt>
                <c:pt idx="182">
                  <c:v>42865</c:v>
                </c:pt>
                <c:pt idx="183">
                  <c:v>42866</c:v>
                </c:pt>
                <c:pt idx="184">
                  <c:v>42867</c:v>
                </c:pt>
                <c:pt idx="185">
                  <c:v>42868</c:v>
                </c:pt>
                <c:pt idx="186">
                  <c:v>42869</c:v>
                </c:pt>
                <c:pt idx="187">
                  <c:v>42870</c:v>
                </c:pt>
                <c:pt idx="188">
                  <c:v>42871</c:v>
                </c:pt>
                <c:pt idx="189">
                  <c:v>42872</c:v>
                </c:pt>
                <c:pt idx="190">
                  <c:v>42873</c:v>
                </c:pt>
                <c:pt idx="191">
                  <c:v>42874</c:v>
                </c:pt>
                <c:pt idx="192">
                  <c:v>42875</c:v>
                </c:pt>
                <c:pt idx="193">
                  <c:v>42876</c:v>
                </c:pt>
                <c:pt idx="194">
                  <c:v>42877</c:v>
                </c:pt>
                <c:pt idx="195">
                  <c:v>42878</c:v>
                </c:pt>
                <c:pt idx="196">
                  <c:v>42879</c:v>
                </c:pt>
                <c:pt idx="197">
                  <c:v>42880</c:v>
                </c:pt>
                <c:pt idx="198">
                  <c:v>42881</c:v>
                </c:pt>
                <c:pt idx="199">
                  <c:v>42882</c:v>
                </c:pt>
                <c:pt idx="200">
                  <c:v>42883</c:v>
                </c:pt>
                <c:pt idx="201">
                  <c:v>42884</c:v>
                </c:pt>
                <c:pt idx="202">
                  <c:v>42885</c:v>
                </c:pt>
                <c:pt idx="203">
                  <c:v>42886</c:v>
                </c:pt>
                <c:pt idx="204">
                  <c:v>42887</c:v>
                </c:pt>
                <c:pt idx="205">
                  <c:v>42888</c:v>
                </c:pt>
                <c:pt idx="206">
                  <c:v>42889</c:v>
                </c:pt>
                <c:pt idx="207">
                  <c:v>42890</c:v>
                </c:pt>
                <c:pt idx="208">
                  <c:v>42891</c:v>
                </c:pt>
                <c:pt idx="209">
                  <c:v>42892</c:v>
                </c:pt>
                <c:pt idx="210">
                  <c:v>42893</c:v>
                </c:pt>
                <c:pt idx="211">
                  <c:v>42894</c:v>
                </c:pt>
                <c:pt idx="212">
                  <c:v>42895</c:v>
                </c:pt>
                <c:pt idx="213">
                  <c:v>42896</c:v>
                </c:pt>
                <c:pt idx="214">
                  <c:v>42897</c:v>
                </c:pt>
                <c:pt idx="215">
                  <c:v>42898</c:v>
                </c:pt>
                <c:pt idx="216">
                  <c:v>42899</c:v>
                </c:pt>
                <c:pt idx="217">
                  <c:v>42900</c:v>
                </c:pt>
                <c:pt idx="218">
                  <c:v>42901</c:v>
                </c:pt>
                <c:pt idx="219">
                  <c:v>42902</c:v>
                </c:pt>
                <c:pt idx="220">
                  <c:v>42903</c:v>
                </c:pt>
                <c:pt idx="221">
                  <c:v>42904</c:v>
                </c:pt>
                <c:pt idx="222">
                  <c:v>42905</c:v>
                </c:pt>
                <c:pt idx="223">
                  <c:v>42906</c:v>
                </c:pt>
                <c:pt idx="224">
                  <c:v>42907</c:v>
                </c:pt>
                <c:pt idx="225">
                  <c:v>42908</c:v>
                </c:pt>
                <c:pt idx="226">
                  <c:v>42909</c:v>
                </c:pt>
                <c:pt idx="227">
                  <c:v>42910</c:v>
                </c:pt>
                <c:pt idx="228">
                  <c:v>42911</c:v>
                </c:pt>
                <c:pt idx="229">
                  <c:v>42912</c:v>
                </c:pt>
                <c:pt idx="230">
                  <c:v>42913</c:v>
                </c:pt>
                <c:pt idx="231">
                  <c:v>42914</c:v>
                </c:pt>
                <c:pt idx="232">
                  <c:v>42915</c:v>
                </c:pt>
                <c:pt idx="233">
                  <c:v>42916</c:v>
                </c:pt>
                <c:pt idx="234">
                  <c:v>42917</c:v>
                </c:pt>
                <c:pt idx="235">
                  <c:v>42918</c:v>
                </c:pt>
                <c:pt idx="236">
                  <c:v>42919</c:v>
                </c:pt>
                <c:pt idx="237">
                  <c:v>42920</c:v>
                </c:pt>
                <c:pt idx="238">
                  <c:v>42921</c:v>
                </c:pt>
                <c:pt idx="239">
                  <c:v>42922</c:v>
                </c:pt>
                <c:pt idx="240">
                  <c:v>42923</c:v>
                </c:pt>
                <c:pt idx="241">
                  <c:v>42924</c:v>
                </c:pt>
                <c:pt idx="242">
                  <c:v>42925</c:v>
                </c:pt>
                <c:pt idx="243">
                  <c:v>42926</c:v>
                </c:pt>
                <c:pt idx="244">
                  <c:v>42927</c:v>
                </c:pt>
                <c:pt idx="245">
                  <c:v>42928</c:v>
                </c:pt>
                <c:pt idx="246">
                  <c:v>42929</c:v>
                </c:pt>
                <c:pt idx="247">
                  <c:v>42930</c:v>
                </c:pt>
                <c:pt idx="248">
                  <c:v>42931</c:v>
                </c:pt>
                <c:pt idx="249">
                  <c:v>42932</c:v>
                </c:pt>
                <c:pt idx="250">
                  <c:v>42933</c:v>
                </c:pt>
                <c:pt idx="251">
                  <c:v>42934</c:v>
                </c:pt>
                <c:pt idx="252">
                  <c:v>42935</c:v>
                </c:pt>
                <c:pt idx="253">
                  <c:v>42936</c:v>
                </c:pt>
                <c:pt idx="254">
                  <c:v>42937</c:v>
                </c:pt>
                <c:pt idx="255">
                  <c:v>42938</c:v>
                </c:pt>
                <c:pt idx="256">
                  <c:v>42939</c:v>
                </c:pt>
                <c:pt idx="257">
                  <c:v>42940</c:v>
                </c:pt>
                <c:pt idx="258">
                  <c:v>42941</c:v>
                </c:pt>
                <c:pt idx="259">
                  <c:v>42942</c:v>
                </c:pt>
                <c:pt idx="260">
                  <c:v>42943</c:v>
                </c:pt>
                <c:pt idx="261">
                  <c:v>42944</c:v>
                </c:pt>
                <c:pt idx="262">
                  <c:v>42945</c:v>
                </c:pt>
                <c:pt idx="263">
                  <c:v>42946</c:v>
                </c:pt>
                <c:pt idx="264">
                  <c:v>42947</c:v>
                </c:pt>
                <c:pt idx="265">
                  <c:v>42948</c:v>
                </c:pt>
                <c:pt idx="266">
                  <c:v>42949</c:v>
                </c:pt>
                <c:pt idx="267">
                  <c:v>42950</c:v>
                </c:pt>
                <c:pt idx="268">
                  <c:v>42951</c:v>
                </c:pt>
                <c:pt idx="269">
                  <c:v>42952</c:v>
                </c:pt>
                <c:pt idx="270">
                  <c:v>42953</c:v>
                </c:pt>
                <c:pt idx="271">
                  <c:v>42954</c:v>
                </c:pt>
                <c:pt idx="272">
                  <c:v>42955</c:v>
                </c:pt>
                <c:pt idx="273">
                  <c:v>42956</c:v>
                </c:pt>
                <c:pt idx="274">
                  <c:v>42957</c:v>
                </c:pt>
                <c:pt idx="275">
                  <c:v>42958</c:v>
                </c:pt>
                <c:pt idx="276">
                  <c:v>42959</c:v>
                </c:pt>
                <c:pt idx="277">
                  <c:v>42960</c:v>
                </c:pt>
                <c:pt idx="278">
                  <c:v>42961</c:v>
                </c:pt>
                <c:pt idx="279">
                  <c:v>42962</c:v>
                </c:pt>
                <c:pt idx="280">
                  <c:v>42963</c:v>
                </c:pt>
                <c:pt idx="281">
                  <c:v>42964</c:v>
                </c:pt>
                <c:pt idx="282">
                  <c:v>42965</c:v>
                </c:pt>
                <c:pt idx="283">
                  <c:v>42966</c:v>
                </c:pt>
                <c:pt idx="284">
                  <c:v>42967</c:v>
                </c:pt>
                <c:pt idx="285">
                  <c:v>42968</c:v>
                </c:pt>
                <c:pt idx="286">
                  <c:v>42969</c:v>
                </c:pt>
                <c:pt idx="287">
                  <c:v>42970</c:v>
                </c:pt>
                <c:pt idx="288">
                  <c:v>42971</c:v>
                </c:pt>
                <c:pt idx="289">
                  <c:v>42972</c:v>
                </c:pt>
                <c:pt idx="290">
                  <c:v>42973</c:v>
                </c:pt>
                <c:pt idx="291">
                  <c:v>42974</c:v>
                </c:pt>
                <c:pt idx="292">
                  <c:v>42975</c:v>
                </c:pt>
                <c:pt idx="293">
                  <c:v>42976</c:v>
                </c:pt>
                <c:pt idx="294">
                  <c:v>42977</c:v>
                </c:pt>
                <c:pt idx="295">
                  <c:v>42978</c:v>
                </c:pt>
                <c:pt idx="296">
                  <c:v>42979</c:v>
                </c:pt>
                <c:pt idx="297">
                  <c:v>42980</c:v>
                </c:pt>
                <c:pt idx="298">
                  <c:v>42981</c:v>
                </c:pt>
                <c:pt idx="299">
                  <c:v>42982</c:v>
                </c:pt>
                <c:pt idx="300">
                  <c:v>42983</c:v>
                </c:pt>
                <c:pt idx="301">
                  <c:v>42984</c:v>
                </c:pt>
                <c:pt idx="302">
                  <c:v>42985</c:v>
                </c:pt>
                <c:pt idx="303">
                  <c:v>42986</c:v>
                </c:pt>
                <c:pt idx="304">
                  <c:v>42987</c:v>
                </c:pt>
                <c:pt idx="305">
                  <c:v>42988</c:v>
                </c:pt>
                <c:pt idx="306">
                  <c:v>42989</c:v>
                </c:pt>
                <c:pt idx="307">
                  <c:v>42990</c:v>
                </c:pt>
                <c:pt idx="308">
                  <c:v>42991</c:v>
                </c:pt>
                <c:pt idx="309">
                  <c:v>42992</c:v>
                </c:pt>
                <c:pt idx="310">
                  <c:v>42993</c:v>
                </c:pt>
                <c:pt idx="311">
                  <c:v>42994</c:v>
                </c:pt>
                <c:pt idx="312">
                  <c:v>42995</c:v>
                </c:pt>
                <c:pt idx="313">
                  <c:v>42996</c:v>
                </c:pt>
                <c:pt idx="314">
                  <c:v>42997</c:v>
                </c:pt>
                <c:pt idx="315">
                  <c:v>42998</c:v>
                </c:pt>
                <c:pt idx="316">
                  <c:v>42999</c:v>
                </c:pt>
                <c:pt idx="317">
                  <c:v>43000</c:v>
                </c:pt>
                <c:pt idx="318">
                  <c:v>43001</c:v>
                </c:pt>
                <c:pt idx="319">
                  <c:v>43002</c:v>
                </c:pt>
                <c:pt idx="320">
                  <c:v>43003</c:v>
                </c:pt>
                <c:pt idx="321">
                  <c:v>43004</c:v>
                </c:pt>
                <c:pt idx="322">
                  <c:v>43005</c:v>
                </c:pt>
                <c:pt idx="323">
                  <c:v>43006</c:v>
                </c:pt>
                <c:pt idx="324">
                  <c:v>43007</c:v>
                </c:pt>
                <c:pt idx="325">
                  <c:v>43008</c:v>
                </c:pt>
                <c:pt idx="326">
                  <c:v>43009</c:v>
                </c:pt>
                <c:pt idx="327">
                  <c:v>43010</c:v>
                </c:pt>
                <c:pt idx="328">
                  <c:v>43011</c:v>
                </c:pt>
                <c:pt idx="329">
                  <c:v>43012</c:v>
                </c:pt>
                <c:pt idx="330">
                  <c:v>43013</c:v>
                </c:pt>
                <c:pt idx="331">
                  <c:v>43014</c:v>
                </c:pt>
                <c:pt idx="332">
                  <c:v>43015</c:v>
                </c:pt>
                <c:pt idx="333">
                  <c:v>43016</c:v>
                </c:pt>
                <c:pt idx="334">
                  <c:v>43017</c:v>
                </c:pt>
                <c:pt idx="335">
                  <c:v>43018</c:v>
                </c:pt>
                <c:pt idx="336">
                  <c:v>43019</c:v>
                </c:pt>
                <c:pt idx="337">
                  <c:v>43020</c:v>
                </c:pt>
                <c:pt idx="338">
                  <c:v>43021</c:v>
                </c:pt>
                <c:pt idx="339">
                  <c:v>43022</c:v>
                </c:pt>
                <c:pt idx="340">
                  <c:v>43023</c:v>
                </c:pt>
                <c:pt idx="341">
                  <c:v>43024</c:v>
                </c:pt>
                <c:pt idx="342">
                  <c:v>43025</c:v>
                </c:pt>
                <c:pt idx="343">
                  <c:v>43026</c:v>
                </c:pt>
                <c:pt idx="344">
                  <c:v>43027</c:v>
                </c:pt>
                <c:pt idx="345">
                  <c:v>43028</c:v>
                </c:pt>
                <c:pt idx="346">
                  <c:v>43029</c:v>
                </c:pt>
                <c:pt idx="347">
                  <c:v>43030</c:v>
                </c:pt>
                <c:pt idx="348">
                  <c:v>43031</c:v>
                </c:pt>
                <c:pt idx="349">
                  <c:v>43032</c:v>
                </c:pt>
                <c:pt idx="350">
                  <c:v>43033</c:v>
                </c:pt>
                <c:pt idx="351">
                  <c:v>43034</c:v>
                </c:pt>
                <c:pt idx="352">
                  <c:v>43035</c:v>
                </c:pt>
                <c:pt idx="353">
                  <c:v>43036</c:v>
                </c:pt>
                <c:pt idx="354">
                  <c:v>43037</c:v>
                </c:pt>
                <c:pt idx="355">
                  <c:v>43038</c:v>
                </c:pt>
                <c:pt idx="356">
                  <c:v>43039</c:v>
                </c:pt>
                <c:pt idx="357">
                  <c:v>43040</c:v>
                </c:pt>
                <c:pt idx="358">
                  <c:v>43041</c:v>
                </c:pt>
                <c:pt idx="359">
                  <c:v>43042</c:v>
                </c:pt>
                <c:pt idx="360">
                  <c:v>43043</c:v>
                </c:pt>
                <c:pt idx="361">
                  <c:v>43044</c:v>
                </c:pt>
                <c:pt idx="362">
                  <c:v>43045</c:v>
                </c:pt>
                <c:pt idx="363">
                  <c:v>43046</c:v>
                </c:pt>
                <c:pt idx="364">
                  <c:v>43047</c:v>
                </c:pt>
                <c:pt idx="365">
                  <c:v>43048</c:v>
                </c:pt>
                <c:pt idx="366">
                  <c:v>43049</c:v>
                </c:pt>
                <c:pt idx="367">
                  <c:v>43050</c:v>
                </c:pt>
                <c:pt idx="368">
                  <c:v>43051</c:v>
                </c:pt>
                <c:pt idx="369">
                  <c:v>43052</c:v>
                </c:pt>
                <c:pt idx="370">
                  <c:v>43053</c:v>
                </c:pt>
                <c:pt idx="371">
                  <c:v>43054</c:v>
                </c:pt>
                <c:pt idx="372">
                  <c:v>43055</c:v>
                </c:pt>
                <c:pt idx="373">
                  <c:v>43056</c:v>
                </c:pt>
                <c:pt idx="374">
                  <c:v>43057</c:v>
                </c:pt>
                <c:pt idx="375">
                  <c:v>43058</c:v>
                </c:pt>
                <c:pt idx="376">
                  <c:v>43059</c:v>
                </c:pt>
                <c:pt idx="377">
                  <c:v>43060</c:v>
                </c:pt>
                <c:pt idx="378">
                  <c:v>43061</c:v>
                </c:pt>
                <c:pt idx="379">
                  <c:v>43062</c:v>
                </c:pt>
                <c:pt idx="380">
                  <c:v>43063</c:v>
                </c:pt>
                <c:pt idx="381">
                  <c:v>43064</c:v>
                </c:pt>
                <c:pt idx="382">
                  <c:v>43065</c:v>
                </c:pt>
                <c:pt idx="383">
                  <c:v>43066</c:v>
                </c:pt>
                <c:pt idx="384">
                  <c:v>43067</c:v>
                </c:pt>
                <c:pt idx="385">
                  <c:v>43068</c:v>
                </c:pt>
                <c:pt idx="386">
                  <c:v>43069</c:v>
                </c:pt>
                <c:pt idx="387">
                  <c:v>43070</c:v>
                </c:pt>
                <c:pt idx="388">
                  <c:v>43071</c:v>
                </c:pt>
                <c:pt idx="389">
                  <c:v>43072</c:v>
                </c:pt>
                <c:pt idx="390">
                  <c:v>43073</c:v>
                </c:pt>
                <c:pt idx="391">
                  <c:v>43074</c:v>
                </c:pt>
                <c:pt idx="392">
                  <c:v>43075</c:v>
                </c:pt>
                <c:pt idx="393">
                  <c:v>43076</c:v>
                </c:pt>
                <c:pt idx="394">
                  <c:v>43077</c:v>
                </c:pt>
                <c:pt idx="395">
                  <c:v>43078</c:v>
                </c:pt>
                <c:pt idx="396">
                  <c:v>43079</c:v>
                </c:pt>
                <c:pt idx="397">
                  <c:v>43080</c:v>
                </c:pt>
                <c:pt idx="398">
                  <c:v>43081</c:v>
                </c:pt>
                <c:pt idx="399">
                  <c:v>43082</c:v>
                </c:pt>
                <c:pt idx="400">
                  <c:v>43083</c:v>
                </c:pt>
                <c:pt idx="401">
                  <c:v>43084</c:v>
                </c:pt>
                <c:pt idx="402">
                  <c:v>43085</c:v>
                </c:pt>
                <c:pt idx="403">
                  <c:v>43086</c:v>
                </c:pt>
                <c:pt idx="404">
                  <c:v>43087</c:v>
                </c:pt>
                <c:pt idx="405">
                  <c:v>43088</c:v>
                </c:pt>
              </c:numCache>
            </c:numRef>
          </c:cat>
          <c:val>
            <c:numRef>
              <c:f>'Figure 1'!$K$26:$K$431</c:f>
              <c:numCache>
                <c:formatCode>0.00</c:formatCode>
                <c:ptCount val="406"/>
                <c:pt idx="0">
                  <c:v>80</c:v>
                </c:pt>
                <c:pt idx="1">
                  <c:v>85</c:v>
                </c:pt>
                <c:pt idx="2">
                  <c:v>85</c:v>
                </c:pt>
                <c:pt idx="3">
                  <c:v>88</c:v>
                </c:pt>
                <c:pt idx="4">
                  <c:v>88</c:v>
                </c:pt>
                <c:pt idx="5">
                  <c:v>88</c:v>
                </c:pt>
                <c:pt idx="6">
                  <c:v>87</c:v>
                </c:pt>
                <c:pt idx="7">
                  <c:v>86</c:v>
                </c:pt>
                <c:pt idx="8">
                  <c:v>86</c:v>
                </c:pt>
                <c:pt idx="9">
                  <c:v>89</c:v>
                </c:pt>
                <c:pt idx="10">
                  <c:v>87</c:v>
                </c:pt>
                <c:pt idx="11">
                  <c:v>87</c:v>
                </c:pt>
                <c:pt idx="12">
                  <c:v>87</c:v>
                </c:pt>
                <c:pt idx="13">
                  <c:v>88</c:v>
                </c:pt>
                <c:pt idx="14">
                  <c:v>89</c:v>
                </c:pt>
                <c:pt idx="15">
                  <c:v>87</c:v>
                </c:pt>
                <c:pt idx="16">
                  <c:v>87</c:v>
                </c:pt>
                <c:pt idx="17">
                  <c:v>87</c:v>
                </c:pt>
                <c:pt idx="18">
                  <c:v>88</c:v>
                </c:pt>
                <c:pt idx="19">
                  <c:v>88</c:v>
                </c:pt>
                <c:pt idx="20">
                  <c:v>87</c:v>
                </c:pt>
                <c:pt idx="21">
                  <c:v>88</c:v>
                </c:pt>
                <c:pt idx="22">
                  <c:v>87</c:v>
                </c:pt>
                <c:pt idx="23">
                  <c:v>87</c:v>
                </c:pt>
                <c:pt idx="24">
                  <c:v>87</c:v>
                </c:pt>
                <c:pt idx="25">
                  <c:v>86</c:v>
                </c:pt>
                <c:pt idx="26">
                  <c:v>86</c:v>
                </c:pt>
                <c:pt idx="27">
                  <c:v>86</c:v>
                </c:pt>
                <c:pt idx="28">
                  <c:v>88</c:v>
                </c:pt>
                <c:pt idx="29">
                  <c:v>89</c:v>
                </c:pt>
                <c:pt idx="30">
                  <c:v>90</c:v>
                </c:pt>
                <c:pt idx="31">
                  <c:v>87</c:v>
                </c:pt>
                <c:pt idx="32">
                  <c:v>87</c:v>
                </c:pt>
                <c:pt idx="33">
                  <c:v>87</c:v>
                </c:pt>
                <c:pt idx="34">
                  <c:v>89</c:v>
                </c:pt>
                <c:pt idx="35">
                  <c:v>89</c:v>
                </c:pt>
                <c:pt idx="36">
                  <c:v>89</c:v>
                </c:pt>
                <c:pt idx="37">
                  <c:v>89</c:v>
                </c:pt>
                <c:pt idx="38">
                  <c:v>88</c:v>
                </c:pt>
                <c:pt idx="39">
                  <c:v>89</c:v>
                </c:pt>
                <c:pt idx="40">
                  <c:v>86</c:v>
                </c:pt>
                <c:pt idx="41">
                  <c:v>88</c:v>
                </c:pt>
                <c:pt idx="42">
                  <c:v>84</c:v>
                </c:pt>
                <c:pt idx="43">
                  <c:v>85</c:v>
                </c:pt>
                <c:pt idx="44">
                  <c:v>87</c:v>
                </c:pt>
                <c:pt idx="45">
                  <c:v>87</c:v>
                </c:pt>
                <c:pt idx="46">
                  <c:v>87</c:v>
                </c:pt>
                <c:pt idx="47">
                  <c:v>87</c:v>
                </c:pt>
                <c:pt idx="48">
                  <c:v>87</c:v>
                </c:pt>
                <c:pt idx="49">
                  <c:v>87</c:v>
                </c:pt>
                <c:pt idx="50">
                  <c:v>87</c:v>
                </c:pt>
                <c:pt idx="51">
                  <c:v>87</c:v>
                </c:pt>
                <c:pt idx="52">
                  <c:v>87</c:v>
                </c:pt>
                <c:pt idx="53">
                  <c:v>87</c:v>
                </c:pt>
                <c:pt idx="54">
                  <c:v>86</c:v>
                </c:pt>
                <c:pt idx="55">
                  <c:v>86</c:v>
                </c:pt>
                <c:pt idx="56">
                  <c:v>87</c:v>
                </c:pt>
                <c:pt idx="57">
                  <c:v>87</c:v>
                </c:pt>
                <c:pt idx="58">
                  <c:v>86</c:v>
                </c:pt>
                <c:pt idx="59">
                  <c:v>86</c:v>
                </c:pt>
                <c:pt idx="60">
                  <c:v>85</c:v>
                </c:pt>
                <c:pt idx="61">
                  <c:v>81</c:v>
                </c:pt>
                <c:pt idx="62">
                  <c:v>86</c:v>
                </c:pt>
                <c:pt idx="63">
                  <c:v>86</c:v>
                </c:pt>
                <c:pt idx="64">
                  <c:v>87</c:v>
                </c:pt>
                <c:pt idx="65">
                  <c:v>88</c:v>
                </c:pt>
                <c:pt idx="66">
                  <c:v>88</c:v>
                </c:pt>
                <c:pt idx="67">
                  <c:v>88</c:v>
                </c:pt>
                <c:pt idx="68">
                  <c:v>88</c:v>
                </c:pt>
                <c:pt idx="69">
                  <c:v>87</c:v>
                </c:pt>
                <c:pt idx="70">
                  <c:v>87</c:v>
                </c:pt>
                <c:pt idx="71">
                  <c:v>89</c:v>
                </c:pt>
                <c:pt idx="72">
                  <c:v>89</c:v>
                </c:pt>
                <c:pt idx="73">
                  <c:v>88</c:v>
                </c:pt>
                <c:pt idx="74">
                  <c:v>88</c:v>
                </c:pt>
                <c:pt idx="75">
                  <c:v>88</c:v>
                </c:pt>
                <c:pt idx="76">
                  <c:v>89</c:v>
                </c:pt>
                <c:pt idx="77">
                  <c:v>89</c:v>
                </c:pt>
                <c:pt idx="78">
                  <c:v>89</c:v>
                </c:pt>
                <c:pt idx="79">
                  <c:v>88</c:v>
                </c:pt>
                <c:pt idx="80">
                  <c:v>88</c:v>
                </c:pt>
                <c:pt idx="81">
                  <c:v>86</c:v>
                </c:pt>
                <c:pt idx="82">
                  <c:v>87</c:v>
                </c:pt>
                <c:pt idx="83">
                  <c:v>86</c:v>
                </c:pt>
                <c:pt idx="84">
                  <c:v>82</c:v>
                </c:pt>
                <c:pt idx="85">
                  <c:v>82</c:v>
                </c:pt>
                <c:pt idx="86">
                  <c:v>81</c:v>
                </c:pt>
                <c:pt idx="87">
                  <c:v>82</c:v>
                </c:pt>
                <c:pt idx="88">
                  <c:v>82</c:v>
                </c:pt>
                <c:pt idx="89">
                  <c:v>81</c:v>
                </c:pt>
                <c:pt idx="90">
                  <c:v>80</c:v>
                </c:pt>
                <c:pt idx="91">
                  <c:v>78</c:v>
                </c:pt>
                <c:pt idx="92">
                  <c:v>77</c:v>
                </c:pt>
                <c:pt idx="93">
                  <c:v>79</c:v>
                </c:pt>
                <c:pt idx="94">
                  <c:v>78</c:v>
                </c:pt>
                <c:pt idx="95">
                  <c:v>78</c:v>
                </c:pt>
                <c:pt idx="96">
                  <c:v>79</c:v>
                </c:pt>
                <c:pt idx="97">
                  <c:v>79</c:v>
                </c:pt>
                <c:pt idx="98">
                  <c:v>77</c:v>
                </c:pt>
                <c:pt idx="99">
                  <c:v>76</c:v>
                </c:pt>
                <c:pt idx="100">
                  <c:v>76</c:v>
                </c:pt>
                <c:pt idx="101">
                  <c:v>77</c:v>
                </c:pt>
                <c:pt idx="102">
                  <c:v>77</c:v>
                </c:pt>
                <c:pt idx="103">
                  <c:v>76</c:v>
                </c:pt>
                <c:pt idx="104">
                  <c:v>75</c:v>
                </c:pt>
                <c:pt idx="105">
                  <c:v>72</c:v>
                </c:pt>
                <c:pt idx="106">
                  <c:v>73</c:v>
                </c:pt>
                <c:pt idx="107">
                  <c:v>73</c:v>
                </c:pt>
                <c:pt idx="108">
                  <c:v>73</c:v>
                </c:pt>
                <c:pt idx="109">
                  <c:v>76</c:v>
                </c:pt>
                <c:pt idx="110">
                  <c:v>75</c:v>
                </c:pt>
                <c:pt idx="111">
                  <c:v>79</c:v>
                </c:pt>
                <c:pt idx="112">
                  <c:v>80</c:v>
                </c:pt>
                <c:pt idx="113">
                  <c:v>77</c:v>
                </c:pt>
                <c:pt idx="114">
                  <c:v>76</c:v>
                </c:pt>
                <c:pt idx="115">
                  <c:v>76</c:v>
                </c:pt>
                <c:pt idx="116">
                  <c:v>69</c:v>
                </c:pt>
                <c:pt idx="117">
                  <c:v>67</c:v>
                </c:pt>
                <c:pt idx="118">
                  <c:v>68</c:v>
                </c:pt>
                <c:pt idx="119">
                  <c:v>70</c:v>
                </c:pt>
                <c:pt idx="120">
                  <c:v>73</c:v>
                </c:pt>
                <c:pt idx="121">
                  <c:v>73</c:v>
                </c:pt>
                <c:pt idx="122">
                  <c:v>73</c:v>
                </c:pt>
                <c:pt idx="123">
                  <c:v>73</c:v>
                </c:pt>
                <c:pt idx="124">
                  <c:v>74</c:v>
                </c:pt>
                <c:pt idx="125">
                  <c:v>75</c:v>
                </c:pt>
                <c:pt idx="126">
                  <c:v>75</c:v>
                </c:pt>
                <c:pt idx="127">
                  <c:v>75</c:v>
                </c:pt>
                <c:pt idx="128">
                  <c:v>75</c:v>
                </c:pt>
                <c:pt idx="129">
                  <c:v>74</c:v>
                </c:pt>
                <c:pt idx="130">
                  <c:v>74</c:v>
                </c:pt>
                <c:pt idx="131">
                  <c:v>74</c:v>
                </c:pt>
                <c:pt idx="132">
                  <c:v>71</c:v>
                </c:pt>
                <c:pt idx="133">
                  <c:v>71</c:v>
                </c:pt>
                <c:pt idx="134">
                  <c:v>71</c:v>
                </c:pt>
                <c:pt idx="135">
                  <c:v>74</c:v>
                </c:pt>
                <c:pt idx="136">
                  <c:v>72</c:v>
                </c:pt>
                <c:pt idx="137">
                  <c:v>73</c:v>
                </c:pt>
                <c:pt idx="138">
                  <c:v>68</c:v>
                </c:pt>
                <c:pt idx="139">
                  <c:v>69</c:v>
                </c:pt>
                <c:pt idx="140">
                  <c:v>70</c:v>
                </c:pt>
                <c:pt idx="141">
                  <c:v>68</c:v>
                </c:pt>
                <c:pt idx="142">
                  <c:v>71</c:v>
                </c:pt>
                <c:pt idx="143">
                  <c:v>72</c:v>
                </c:pt>
                <c:pt idx="144">
                  <c:v>70</c:v>
                </c:pt>
                <c:pt idx="145">
                  <c:v>72</c:v>
                </c:pt>
                <c:pt idx="146">
                  <c:v>68</c:v>
                </c:pt>
                <c:pt idx="147">
                  <c:v>67</c:v>
                </c:pt>
                <c:pt idx="148">
                  <c:v>67</c:v>
                </c:pt>
                <c:pt idx="149">
                  <c:v>67</c:v>
                </c:pt>
                <c:pt idx="150">
                  <c:v>63</c:v>
                </c:pt>
                <c:pt idx="151">
                  <c:v>63</c:v>
                </c:pt>
                <c:pt idx="152">
                  <c:v>60</c:v>
                </c:pt>
                <c:pt idx="153">
                  <c:v>53</c:v>
                </c:pt>
                <c:pt idx="154">
                  <c:v>52</c:v>
                </c:pt>
                <c:pt idx="155">
                  <c:v>57.999999999999993</c:v>
                </c:pt>
                <c:pt idx="156">
                  <c:v>56.999999999999993</c:v>
                </c:pt>
                <c:pt idx="157">
                  <c:v>62</c:v>
                </c:pt>
                <c:pt idx="158">
                  <c:v>57.999999999999993</c:v>
                </c:pt>
                <c:pt idx="159">
                  <c:v>52</c:v>
                </c:pt>
                <c:pt idx="160">
                  <c:v>54</c:v>
                </c:pt>
                <c:pt idx="161">
                  <c:v>54</c:v>
                </c:pt>
                <c:pt idx="162">
                  <c:v>57.999999999999993</c:v>
                </c:pt>
                <c:pt idx="163">
                  <c:v>62</c:v>
                </c:pt>
                <c:pt idx="164">
                  <c:v>65</c:v>
                </c:pt>
                <c:pt idx="165">
                  <c:v>57.999999999999993</c:v>
                </c:pt>
                <c:pt idx="166">
                  <c:v>65</c:v>
                </c:pt>
                <c:pt idx="167">
                  <c:v>68</c:v>
                </c:pt>
                <c:pt idx="168">
                  <c:v>68</c:v>
                </c:pt>
                <c:pt idx="169">
                  <c:v>67</c:v>
                </c:pt>
                <c:pt idx="170">
                  <c:v>64</c:v>
                </c:pt>
                <c:pt idx="171">
                  <c:v>64</c:v>
                </c:pt>
                <c:pt idx="172">
                  <c:v>64</c:v>
                </c:pt>
                <c:pt idx="173">
                  <c:v>64</c:v>
                </c:pt>
                <c:pt idx="174">
                  <c:v>62</c:v>
                </c:pt>
                <c:pt idx="175">
                  <c:v>59</c:v>
                </c:pt>
                <c:pt idx="176">
                  <c:v>60</c:v>
                </c:pt>
                <c:pt idx="177">
                  <c:v>63</c:v>
                </c:pt>
                <c:pt idx="178">
                  <c:v>61</c:v>
                </c:pt>
                <c:pt idx="179">
                  <c:v>63</c:v>
                </c:pt>
                <c:pt idx="180">
                  <c:v>57.999999999999993</c:v>
                </c:pt>
                <c:pt idx="181">
                  <c:v>56.000000000000007</c:v>
                </c:pt>
                <c:pt idx="182">
                  <c:v>42</c:v>
                </c:pt>
                <c:pt idx="183">
                  <c:v>49</c:v>
                </c:pt>
                <c:pt idx="184">
                  <c:v>45</c:v>
                </c:pt>
                <c:pt idx="185">
                  <c:v>46</c:v>
                </c:pt>
                <c:pt idx="186">
                  <c:v>47</c:v>
                </c:pt>
                <c:pt idx="187">
                  <c:v>44</c:v>
                </c:pt>
                <c:pt idx="188">
                  <c:v>41</c:v>
                </c:pt>
                <c:pt idx="189">
                  <c:v>36</c:v>
                </c:pt>
                <c:pt idx="190">
                  <c:v>36</c:v>
                </c:pt>
                <c:pt idx="191">
                  <c:v>38</c:v>
                </c:pt>
                <c:pt idx="192">
                  <c:v>38</c:v>
                </c:pt>
                <c:pt idx="193">
                  <c:v>33</c:v>
                </c:pt>
                <c:pt idx="194">
                  <c:v>35</c:v>
                </c:pt>
                <c:pt idx="195">
                  <c:v>39</c:v>
                </c:pt>
                <c:pt idx="196">
                  <c:v>31</c:v>
                </c:pt>
                <c:pt idx="197">
                  <c:v>33</c:v>
                </c:pt>
                <c:pt idx="198">
                  <c:v>39</c:v>
                </c:pt>
                <c:pt idx="199">
                  <c:v>39</c:v>
                </c:pt>
                <c:pt idx="200">
                  <c:v>38</c:v>
                </c:pt>
                <c:pt idx="201">
                  <c:v>38</c:v>
                </c:pt>
                <c:pt idx="202">
                  <c:v>37</c:v>
                </c:pt>
                <c:pt idx="203">
                  <c:v>38</c:v>
                </c:pt>
                <c:pt idx="204">
                  <c:v>38</c:v>
                </c:pt>
                <c:pt idx="205">
                  <c:v>31</c:v>
                </c:pt>
                <c:pt idx="206">
                  <c:v>31</c:v>
                </c:pt>
                <c:pt idx="207">
                  <c:v>30</c:v>
                </c:pt>
                <c:pt idx="208">
                  <c:v>31</c:v>
                </c:pt>
                <c:pt idx="209">
                  <c:v>31</c:v>
                </c:pt>
                <c:pt idx="210">
                  <c:v>39</c:v>
                </c:pt>
                <c:pt idx="211">
                  <c:v>39</c:v>
                </c:pt>
                <c:pt idx="212">
                  <c:v>37</c:v>
                </c:pt>
                <c:pt idx="213">
                  <c:v>39</c:v>
                </c:pt>
                <c:pt idx="214">
                  <c:v>47</c:v>
                </c:pt>
                <c:pt idx="215">
                  <c:v>36</c:v>
                </c:pt>
                <c:pt idx="216">
                  <c:v>37</c:v>
                </c:pt>
                <c:pt idx="217">
                  <c:v>36</c:v>
                </c:pt>
                <c:pt idx="218">
                  <c:v>36</c:v>
                </c:pt>
                <c:pt idx="219">
                  <c:v>33</c:v>
                </c:pt>
                <c:pt idx="220">
                  <c:v>33</c:v>
                </c:pt>
                <c:pt idx="221">
                  <c:v>33</c:v>
                </c:pt>
                <c:pt idx="222">
                  <c:v>50</c:v>
                </c:pt>
                <c:pt idx="223">
                  <c:v>40</c:v>
                </c:pt>
                <c:pt idx="224">
                  <c:v>47</c:v>
                </c:pt>
                <c:pt idx="225">
                  <c:v>52</c:v>
                </c:pt>
                <c:pt idx="226">
                  <c:v>44</c:v>
                </c:pt>
                <c:pt idx="227">
                  <c:v>40</c:v>
                </c:pt>
                <c:pt idx="228">
                  <c:v>43</c:v>
                </c:pt>
                <c:pt idx="229">
                  <c:v>43</c:v>
                </c:pt>
                <c:pt idx="230">
                  <c:v>50</c:v>
                </c:pt>
                <c:pt idx="231">
                  <c:v>40</c:v>
                </c:pt>
                <c:pt idx="232">
                  <c:v>40</c:v>
                </c:pt>
                <c:pt idx="233">
                  <c:v>40</c:v>
                </c:pt>
                <c:pt idx="234">
                  <c:v>43</c:v>
                </c:pt>
                <c:pt idx="235">
                  <c:v>43</c:v>
                </c:pt>
                <c:pt idx="236">
                  <c:v>38</c:v>
                </c:pt>
                <c:pt idx="237">
                  <c:v>40</c:v>
                </c:pt>
                <c:pt idx="238">
                  <c:v>36</c:v>
                </c:pt>
                <c:pt idx="239">
                  <c:v>36</c:v>
                </c:pt>
                <c:pt idx="240">
                  <c:v>40</c:v>
                </c:pt>
                <c:pt idx="241">
                  <c:v>40</c:v>
                </c:pt>
                <c:pt idx="242">
                  <c:v>40</c:v>
                </c:pt>
                <c:pt idx="243">
                  <c:v>40</c:v>
                </c:pt>
                <c:pt idx="244">
                  <c:v>43</c:v>
                </c:pt>
                <c:pt idx="245">
                  <c:v>40</c:v>
                </c:pt>
                <c:pt idx="246">
                  <c:v>39</c:v>
                </c:pt>
                <c:pt idx="247">
                  <c:v>38</c:v>
                </c:pt>
                <c:pt idx="248">
                  <c:v>38</c:v>
                </c:pt>
                <c:pt idx="249">
                  <c:v>38</c:v>
                </c:pt>
                <c:pt idx="250">
                  <c:v>45</c:v>
                </c:pt>
                <c:pt idx="251">
                  <c:v>40</c:v>
                </c:pt>
                <c:pt idx="252">
                  <c:v>45</c:v>
                </c:pt>
                <c:pt idx="253">
                  <c:v>43</c:v>
                </c:pt>
                <c:pt idx="254">
                  <c:v>36</c:v>
                </c:pt>
                <c:pt idx="255">
                  <c:v>37</c:v>
                </c:pt>
                <c:pt idx="256">
                  <c:v>36</c:v>
                </c:pt>
                <c:pt idx="257">
                  <c:v>38</c:v>
                </c:pt>
                <c:pt idx="258">
                  <c:v>38</c:v>
                </c:pt>
                <c:pt idx="259">
                  <c:v>45</c:v>
                </c:pt>
                <c:pt idx="260">
                  <c:v>43</c:v>
                </c:pt>
                <c:pt idx="261">
                  <c:v>46</c:v>
                </c:pt>
                <c:pt idx="262">
                  <c:v>39</c:v>
                </c:pt>
                <c:pt idx="263">
                  <c:v>37</c:v>
                </c:pt>
                <c:pt idx="264">
                  <c:v>34</c:v>
                </c:pt>
                <c:pt idx="265">
                  <c:v>34</c:v>
                </c:pt>
                <c:pt idx="266">
                  <c:v>37</c:v>
                </c:pt>
                <c:pt idx="267">
                  <c:v>36</c:v>
                </c:pt>
                <c:pt idx="268">
                  <c:v>33</c:v>
                </c:pt>
                <c:pt idx="269">
                  <c:v>36</c:v>
                </c:pt>
                <c:pt idx="270">
                  <c:v>33</c:v>
                </c:pt>
                <c:pt idx="271">
                  <c:v>33</c:v>
                </c:pt>
                <c:pt idx="272">
                  <c:v>33</c:v>
                </c:pt>
                <c:pt idx="273">
                  <c:v>33</c:v>
                </c:pt>
                <c:pt idx="274">
                  <c:v>33</c:v>
                </c:pt>
                <c:pt idx="275">
                  <c:v>32</c:v>
                </c:pt>
                <c:pt idx="276">
                  <c:v>36</c:v>
                </c:pt>
                <c:pt idx="277">
                  <c:v>35</c:v>
                </c:pt>
                <c:pt idx="278">
                  <c:v>33</c:v>
                </c:pt>
                <c:pt idx="279">
                  <c:v>32</c:v>
                </c:pt>
                <c:pt idx="280">
                  <c:v>36</c:v>
                </c:pt>
                <c:pt idx="281">
                  <c:v>35</c:v>
                </c:pt>
                <c:pt idx="282">
                  <c:v>35</c:v>
                </c:pt>
                <c:pt idx="283">
                  <c:v>35</c:v>
                </c:pt>
                <c:pt idx="284">
                  <c:v>35</c:v>
                </c:pt>
                <c:pt idx="285">
                  <c:v>35</c:v>
                </c:pt>
                <c:pt idx="286">
                  <c:v>35</c:v>
                </c:pt>
                <c:pt idx="287">
                  <c:v>35</c:v>
                </c:pt>
                <c:pt idx="288">
                  <c:v>35</c:v>
                </c:pt>
                <c:pt idx="289">
                  <c:v>44</c:v>
                </c:pt>
                <c:pt idx="290">
                  <c:v>39</c:v>
                </c:pt>
                <c:pt idx="291">
                  <c:v>32</c:v>
                </c:pt>
                <c:pt idx="292">
                  <c:v>37</c:v>
                </c:pt>
                <c:pt idx="293">
                  <c:v>34</c:v>
                </c:pt>
                <c:pt idx="294">
                  <c:v>34</c:v>
                </c:pt>
                <c:pt idx="295">
                  <c:v>37</c:v>
                </c:pt>
                <c:pt idx="296">
                  <c:v>38</c:v>
                </c:pt>
                <c:pt idx="297">
                  <c:v>35</c:v>
                </c:pt>
                <c:pt idx="298">
                  <c:v>36</c:v>
                </c:pt>
                <c:pt idx="299">
                  <c:v>35</c:v>
                </c:pt>
                <c:pt idx="300">
                  <c:v>43</c:v>
                </c:pt>
                <c:pt idx="301">
                  <c:v>32</c:v>
                </c:pt>
                <c:pt idx="302">
                  <c:v>30</c:v>
                </c:pt>
                <c:pt idx="303">
                  <c:v>28.000000000000004</c:v>
                </c:pt>
                <c:pt idx="304">
                  <c:v>36</c:v>
                </c:pt>
                <c:pt idx="305">
                  <c:v>26</c:v>
                </c:pt>
                <c:pt idx="306">
                  <c:v>28.999999999999996</c:v>
                </c:pt>
                <c:pt idx="307">
                  <c:v>32</c:v>
                </c:pt>
                <c:pt idx="308">
                  <c:v>34</c:v>
                </c:pt>
                <c:pt idx="309">
                  <c:v>35</c:v>
                </c:pt>
                <c:pt idx="310">
                  <c:v>28.999999999999996</c:v>
                </c:pt>
                <c:pt idx="311">
                  <c:v>33</c:v>
                </c:pt>
                <c:pt idx="312">
                  <c:v>32</c:v>
                </c:pt>
                <c:pt idx="313">
                  <c:v>28.000000000000004</c:v>
                </c:pt>
                <c:pt idx="314">
                  <c:v>25</c:v>
                </c:pt>
                <c:pt idx="315">
                  <c:v>31</c:v>
                </c:pt>
                <c:pt idx="316">
                  <c:v>31</c:v>
                </c:pt>
                <c:pt idx="317">
                  <c:v>26</c:v>
                </c:pt>
                <c:pt idx="318">
                  <c:v>28.000000000000004</c:v>
                </c:pt>
                <c:pt idx="319">
                  <c:v>27</c:v>
                </c:pt>
                <c:pt idx="320">
                  <c:v>27</c:v>
                </c:pt>
                <c:pt idx="321">
                  <c:v>31</c:v>
                </c:pt>
                <c:pt idx="322">
                  <c:v>34</c:v>
                </c:pt>
                <c:pt idx="323">
                  <c:v>38</c:v>
                </c:pt>
                <c:pt idx="324">
                  <c:v>35</c:v>
                </c:pt>
                <c:pt idx="325">
                  <c:v>36</c:v>
                </c:pt>
                <c:pt idx="326">
                  <c:v>36</c:v>
                </c:pt>
                <c:pt idx="327">
                  <c:v>34</c:v>
                </c:pt>
                <c:pt idx="328">
                  <c:v>32</c:v>
                </c:pt>
                <c:pt idx="329">
                  <c:v>28.999999999999996</c:v>
                </c:pt>
                <c:pt idx="330">
                  <c:v>28.999999999999996</c:v>
                </c:pt>
                <c:pt idx="331">
                  <c:v>28.000000000000004</c:v>
                </c:pt>
                <c:pt idx="332">
                  <c:v>31</c:v>
                </c:pt>
                <c:pt idx="333">
                  <c:v>25</c:v>
                </c:pt>
                <c:pt idx="334">
                  <c:v>23</c:v>
                </c:pt>
                <c:pt idx="335">
                  <c:v>21</c:v>
                </c:pt>
                <c:pt idx="336">
                  <c:v>20</c:v>
                </c:pt>
                <c:pt idx="337">
                  <c:v>23</c:v>
                </c:pt>
                <c:pt idx="338">
                  <c:v>24</c:v>
                </c:pt>
                <c:pt idx="339">
                  <c:v>20</c:v>
                </c:pt>
                <c:pt idx="340">
                  <c:v>19</c:v>
                </c:pt>
                <c:pt idx="341">
                  <c:v>15</c:v>
                </c:pt>
                <c:pt idx="342">
                  <c:v>23</c:v>
                </c:pt>
                <c:pt idx="343">
                  <c:v>24</c:v>
                </c:pt>
                <c:pt idx="344">
                  <c:v>24</c:v>
                </c:pt>
                <c:pt idx="345">
                  <c:v>23</c:v>
                </c:pt>
                <c:pt idx="346">
                  <c:v>23</c:v>
                </c:pt>
                <c:pt idx="347">
                  <c:v>24</c:v>
                </c:pt>
                <c:pt idx="348">
                  <c:v>27</c:v>
                </c:pt>
                <c:pt idx="349">
                  <c:v>22</c:v>
                </c:pt>
                <c:pt idx="350">
                  <c:v>20</c:v>
                </c:pt>
                <c:pt idx="351">
                  <c:v>28.000000000000004</c:v>
                </c:pt>
                <c:pt idx="352">
                  <c:v>31</c:v>
                </c:pt>
                <c:pt idx="353">
                  <c:v>25</c:v>
                </c:pt>
                <c:pt idx="354">
                  <c:v>24</c:v>
                </c:pt>
                <c:pt idx="355">
                  <c:v>30</c:v>
                </c:pt>
                <c:pt idx="356">
                  <c:v>26</c:v>
                </c:pt>
                <c:pt idx="357">
                  <c:v>30</c:v>
                </c:pt>
                <c:pt idx="358">
                  <c:v>34</c:v>
                </c:pt>
                <c:pt idx="359">
                  <c:v>30</c:v>
                </c:pt>
                <c:pt idx="360">
                  <c:v>31</c:v>
                </c:pt>
                <c:pt idx="361">
                  <c:v>35</c:v>
                </c:pt>
                <c:pt idx="362">
                  <c:v>34</c:v>
                </c:pt>
                <c:pt idx="363">
                  <c:v>28.000000000000004</c:v>
                </c:pt>
                <c:pt idx="364">
                  <c:v>21</c:v>
                </c:pt>
                <c:pt idx="365">
                  <c:v>23</c:v>
                </c:pt>
                <c:pt idx="366">
                  <c:v>17</c:v>
                </c:pt>
                <c:pt idx="367">
                  <c:v>16</c:v>
                </c:pt>
                <c:pt idx="368">
                  <c:v>22</c:v>
                </c:pt>
                <c:pt idx="369">
                  <c:v>25</c:v>
                </c:pt>
                <c:pt idx="370">
                  <c:v>28.000000000000004</c:v>
                </c:pt>
                <c:pt idx="371">
                  <c:v>27</c:v>
                </c:pt>
                <c:pt idx="372">
                  <c:v>34</c:v>
                </c:pt>
                <c:pt idx="373">
                  <c:v>28.000000000000004</c:v>
                </c:pt>
                <c:pt idx="374">
                  <c:v>33</c:v>
                </c:pt>
                <c:pt idx="375">
                  <c:v>28.000000000000004</c:v>
                </c:pt>
                <c:pt idx="376">
                  <c:v>35</c:v>
                </c:pt>
                <c:pt idx="377">
                  <c:v>36</c:v>
                </c:pt>
                <c:pt idx="378">
                  <c:v>45</c:v>
                </c:pt>
                <c:pt idx="379">
                  <c:v>41</c:v>
                </c:pt>
                <c:pt idx="380">
                  <c:v>41</c:v>
                </c:pt>
                <c:pt idx="381">
                  <c:v>37</c:v>
                </c:pt>
                <c:pt idx="382">
                  <c:v>43</c:v>
                </c:pt>
                <c:pt idx="383">
                  <c:v>40</c:v>
                </c:pt>
                <c:pt idx="384">
                  <c:v>63</c:v>
                </c:pt>
                <c:pt idx="385">
                  <c:v>64</c:v>
                </c:pt>
                <c:pt idx="386">
                  <c:v>63</c:v>
                </c:pt>
                <c:pt idx="387">
                  <c:v>86</c:v>
                </c:pt>
                <c:pt idx="388">
                  <c:v>84</c:v>
                </c:pt>
                <c:pt idx="389">
                  <c:v>86</c:v>
                </c:pt>
                <c:pt idx="390" formatCode="General">
                  <c:v>68</c:v>
                </c:pt>
                <c:pt idx="391" formatCode="General">
                  <c:v>68</c:v>
                </c:pt>
                <c:pt idx="392" formatCode="General">
                  <c:v>74</c:v>
                </c:pt>
                <c:pt idx="393" formatCode="General">
                  <c:v>68</c:v>
                </c:pt>
                <c:pt idx="394" formatCode="General">
                  <c:v>65</c:v>
                </c:pt>
                <c:pt idx="395" formatCode="General">
                  <c:v>66</c:v>
                </c:pt>
                <c:pt idx="396" formatCode="General">
                  <c:v>69</c:v>
                </c:pt>
                <c:pt idx="397" formatCode="General">
                  <c:v>65</c:v>
                </c:pt>
                <c:pt idx="398" formatCode="General">
                  <c:v>71</c:v>
                </c:pt>
                <c:pt idx="399" formatCode="General">
                  <c:v>71</c:v>
                </c:pt>
                <c:pt idx="400" formatCode="General">
                  <c:v>70</c:v>
                </c:pt>
                <c:pt idx="401" formatCode="General">
                  <c:v>91</c:v>
                </c:pt>
                <c:pt idx="402" formatCode="General">
                  <c:v>88</c:v>
                </c:pt>
                <c:pt idx="403" formatCode="General">
                  <c:v>86</c:v>
                </c:pt>
                <c:pt idx="404" formatCode="General">
                  <c:v>94</c:v>
                </c:pt>
                <c:pt idx="405" formatCode="General">
                  <c:v>94</c:v>
                </c:pt>
              </c:numCache>
            </c:numRef>
          </c:val>
          <c:smooth val="0"/>
          <c:extLst>
            <c:ext xmlns:c16="http://schemas.microsoft.com/office/drawing/2014/chart" uri="{C3380CC4-5D6E-409C-BE32-E72D297353CC}">
              <c16:uniqueId val="{00000000-D459-4E22-9B0B-0333627429F2}"/>
            </c:ext>
          </c:extLst>
        </c:ser>
        <c:dLbls>
          <c:showLegendKey val="0"/>
          <c:showVal val="0"/>
          <c:showCatName val="0"/>
          <c:showSerName val="0"/>
          <c:showPercent val="0"/>
          <c:showBubbleSize val="0"/>
        </c:dLbls>
        <c:smooth val="0"/>
        <c:axId val="747496344"/>
        <c:axId val="747496672"/>
      </c:lineChart>
      <c:dateAx>
        <c:axId val="747496344"/>
        <c:scaling>
          <c:orientation val="minMax"/>
        </c:scaling>
        <c:delete val="0"/>
        <c:axPos val="b"/>
        <c:numFmt formatCode="[$-409]mmm\ yyyy;@" sourceLinked="0"/>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7496672"/>
        <c:crosses val="autoZero"/>
        <c:auto val="1"/>
        <c:lblOffset val="100"/>
        <c:baseTimeUnit val="days"/>
        <c:majorUnit val="3"/>
        <c:majorTimeUnit val="months"/>
      </c:dateAx>
      <c:valAx>
        <c:axId val="747496672"/>
        <c:scaling>
          <c:orientation val="minMax"/>
          <c:max val="100"/>
        </c:scaling>
        <c:delete val="0"/>
        <c:axPos val="l"/>
        <c:title>
          <c:tx>
            <c:rich>
              <a:bodyPr rot="0" spcFirstLastPara="1" vertOverflow="ellipsis"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a:t>percent</a:t>
                </a:r>
              </a:p>
            </c:rich>
          </c:tx>
          <c:layout>
            <c:manualLayout>
              <c:xMode val="edge"/>
              <c:yMode val="edge"/>
              <c:x val="1.3370473537604457E-2"/>
              <c:y val="1.3915533285612023E-2"/>
            </c:manualLayout>
          </c:layout>
          <c:overlay val="0"/>
          <c:spPr>
            <a:noFill/>
            <a:ln>
              <a:noFill/>
            </a:ln>
            <a:effectLst/>
          </c:spPr>
          <c:txPr>
            <a:bodyPr rot="0" spcFirstLastPara="1" vertOverflow="ellipsis"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74963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730413835256893"/>
          <c:y val="5.8886032562125108E-2"/>
          <c:w val="0.83424837306295618"/>
          <c:h val="0.79920031846918882"/>
        </c:manualLayout>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dLbls>
            <c:dLbl>
              <c:idx val="0"/>
              <c:tx>
                <c:rich>
                  <a:bodyPr/>
                  <a:lstStyle/>
                  <a:p>
                    <a:r>
                      <a:rPr lang="en-US" sz="900" b="0" i="0" u="none" strike="noStrike" kern="1200" baseline="0">
                        <a:solidFill>
                          <a:sysClr val="windowText" lastClr="000000">
                            <a:lumMod val="75000"/>
                            <a:lumOff val="25000"/>
                          </a:sysClr>
                        </a:solidFill>
                      </a:rPr>
                      <a:t>Consumer discretionary</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91FA-4733-BFB4-56E3C8684967}"/>
                </c:ext>
              </c:extLst>
            </c:dLbl>
            <c:dLbl>
              <c:idx val="1"/>
              <c:layout>
                <c:manualLayout>
                  <c:x val="-9.5238095238095233E-2"/>
                  <c:y val="-4.3360433604336113E-2"/>
                </c:manualLayout>
              </c:layout>
              <c:tx>
                <c:rich>
                  <a:bodyPr/>
                  <a:lstStyle/>
                  <a:p>
                    <a:r>
                      <a:rPr lang="en-US" sz="900" b="0" i="0" u="none" strike="noStrike" kern="1200" baseline="0">
                        <a:solidFill>
                          <a:sysClr val="windowText" lastClr="000000">
                            <a:lumMod val="75000"/>
                            <a:lumOff val="25000"/>
                          </a:sysClr>
                        </a:solidFill>
                      </a:rPr>
                      <a:t>Consumer  staples</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91FA-4733-BFB4-56E3C8684967}"/>
                </c:ext>
              </c:extLst>
            </c:dLbl>
            <c:dLbl>
              <c:idx val="2"/>
              <c:layout>
                <c:manualLayout>
                  <c:x val="-9.3370681605976415E-3"/>
                  <c:y val="-5.420054200542012E-2"/>
                </c:manualLayout>
              </c:layout>
              <c:tx>
                <c:rich>
                  <a:bodyPr/>
                  <a:lstStyle/>
                  <a:p>
                    <a:r>
                      <a:rPr lang="en-US"/>
                      <a:t>Energy</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91FA-4733-BFB4-56E3C8684967}"/>
                </c:ext>
              </c:extLst>
            </c:dLbl>
            <c:dLbl>
              <c:idx val="3"/>
              <c:tx>
                <c:rich>
                  <a:bodyPr/>
                  <a:lstStyle/>
                  <a:p>
                    <a:r>
                      <a:rPr lang="en-US"/>
                      <a:t>Financials</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91FA-4733-BFB4-56E3C8684967}"/>
                </c:ext>
              </c:extLst>
            </c:dLbl>
            <c:dLbl>
              <c:idx val="4"/>
              <c:layout>
                <c:manualLayout>
                  <c:x val="0"/>
                  <c:y val="9.3947606142727957E-2"/>
                </c:manualLayout>
              </c:layout>
              <c:tx>
                <c:rich>
                  <a:bodyPr/>
                  <a:lstStyle/>
                  <a:p>
                    <a:r>
                      <a:rPr lang="en-US"/>
                      <a:t>Health care</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91FA-4733-BFB4-56E3C8684967}"/>
                </c:ext>
              </c:extLst>
            </c:dLbl>
            <c:dLbl>
              <c:idx val="5"/>
              <c:layout>
                <c:manualLayout>
                  <c:x val="-2.6143790849673203E-2"/>
                  <c:y val="-7.5880758807588142E-2"/>
                </c:manualLayout>
              </c:layout>
              <c:tx>
                <c:rich>
                  <a:bodyPr/>
                  <a:lstStyle/>
                  <a:p>
                    <a:r>
                      <a:rPr lang="en-US"/>
                      <a:t>Industrials</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91FA-4733-BFB4-56E3C8684967}"/>
                </c:ext>
              </c:extLst>
            </c:dLbl>
            <c:dLbl>
              <c:idx val="6"/>
              <c:tx>
                <c:rich>
                  <a:bodyPr/>
                  <a:lstStyle/>
                  <a:p>
                    <a:r>
                      <a:rPr lang="en-US"/>
                      <a:t>Materials</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91FA-4733-BFB4-56E3C8684967}"/>
                </c:ext>
              </c:extLst>
            </c:dLbl>
            <c:dLbl>
              <c:idx val="7"/>
              <c:layout>
                <c:manualLayout>
                  <c:x val="-2.8011204481792718E-2"/>
                  <c:y val="7.5880758807588072E-2"/>
                </c:manualLayout>
              </c:layout>
              <c:tx>
                <c:rich>
                  <a:bodyPr/>
                  <a:lstStyle/>
                  <a:p>
                    <a:r>
                      <a:rPr lang="en-US"/>
                      <a:t>Real estate</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91FA-4733-BFB4-56E3C8684967}"/>
                </c:ext>
              </c:extLst>
            </c:dLbl>
            <c:dLbl>
              <c:idx val="8"/>
              <c:tx>
                <c:rich>
                  <a:bodyPr/>
                  <a:lstStyle/>
                  <a:p>
                    <a:r>
                      <a:rPr lang="en-US"/>
                      <a:t>Information technology</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91FA-4733-BFB4-56E3C8684967}"/>
                </c:ext>
              </c:extLst>
            </c:dLbl>
            <c:dLbl>
              <c:idx val="9"/>
              <c:tx>
                <c:rich>
                  <a:bodyPr/>
                  <a:lstStyle/>
                  <a:p>
                    <a:r>
                      <a:rPr lang="en-US" sz="800" b="0" i="0" u="none" strike="noStrike" kern="1200" baseline="0">
                        <a:solidFill>
                          <a:sysClr val="windowText" lastClr="000000">
                            <a:lumMod val="75000"/>
                            <a:lumOff val="25000"/>
                          </a:sysClr>
                        </a:solidFill>
                      </a:rPr>
                      <a:t>Telecommunications</a:t>
                    </a:r>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91FA-4733-BFB4-56E3C8684967}"/>
                </c:ext>
              </c:extLst>
            </c:dLbl>
            <c:dLbl>
              <c:idx val="10"/>
              <c:layout>
                <c:manualLayout>
                  <c:x val="-4.1083099906629318E-2"/>
                  <c:y val="-4.3360433604336175E-2"/>
                </c:manualLayout>
              </c:layout>
              <c:tx>
                <c:rich>
                  <a:bodyPr/>
                  <a:lstStyle/>
                  <a:p>
                    <a:r>
                      <a:rPr lang="en-US"/>
                      <a:t>Utilities</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91FA-4733-BFB4-56E3C8684967}"/>
                </c:ext>
              </c:extLst>
            </c:dLbl>
            <c:dLbl>
              <c:idx val="11"/>
              <c:tx>
                <c:rich>
                  <a:bodyPr/>
                  <a:lstStyle/>
                  <a:p>
                    <a:r>
                      <a:rPr lang="en-US"/>
                      <a:t>SP &amp; 500</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91FA-4733-BFB4-56E3C868496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errBars>
            <c:errDir val="x"/>
            <c:errBarType val="both"/>
            <c:errValType val="cust"/>
            <c:noEndCap val="1"/>
            <c:plus>
              <c:numRef>
                <c:f>'[5]Robustness check'!$H$3:$H$14</c:f>
                <c:numCache>
                  <c:formatCode>General</c:formatCode>
                  <c:ptCount val="12"/>
                  <c:pt idx="0">
                    <c:v>0.84299999999999997</c:v>
                  </c:pt>
                  <c:pt idx="1">
                    <c:v>1.55</c:v>
                  </c:pt>
                  <c:pt idx="2">
                    <c:v>1.96</c:v>
                  </c:pt>
                  <c:pt idx="3">
                    <c:v>2.1</c:v>
                  </c:pt>
                  <c:pt idx="4">
                    <c:v>0.90500000000000003</c:v>
                  </c:pt>
                  <c:pt idx="5">
                    <c:v>1.3599999999999999</c:v>
                  </c:pt>
                  <c:pt idx="6">
                    <c:v>0.77600000000000002</c:v>
                  </c:pt>
                  <c:pt idx="7">
                    <c:v>1.1499999999999999</c:v>
                  </c:pt>
                  <c:pt idx="8">
                    <c:v>1.82</c:v>
                  </c:pt>
                  <c:pt idx="9">
                    <c:v>2.5100000000000002</c:v>
                  </c:pt>
                  <c:pt idx="10">
                    <c:v>1.22</c:v>
                  </c:pt>
                  <c:pt idx="11">
                    <c:v>0.502</c:v>
                  </c:pt>
                </c:numCache>
              </c:numRef>
            </c:plus>
            <c:minus>
              <c:numRef>
                <c:f>'[5]Robustness check'!$H$3:$H$14</c:f>
                <c:numCache>
                  <c:formatCode>General</c:formatCode>
                  <c:ptCount val="12"/>
                  <c:pt idx="0">
                    <c:v>0.84299999999999997</c:v>
                  </c:pt>
                  <c:pt idx="1">
                    <c:v>1.55</c:v>
                  </c:pt>
                  <c:pt idx="2">
                    <c:v>1.96</c:v>
                  </c:pt>
                  <c:pt idx="3">
                    <c:v>2.1</c:v>
                  </c:pt>
                  <c:pt idx="4">
                    <c:v>0.90500000000000003</c:v>
                  </c:pt>
                  <c:pt idx="5">
                    <c:v>1.3599999999999999</c:v>
                  </c:pt>
                  <c:pt idx="6">
                    <c:v>0.77600000000000002</c:v>
                  </c:pt>
                  <c:pt idx="7">
                    <c:v>1.1499999999999999</c:v>
                  </c:pt>
                  <c:pt idx="8">
                    <c:v>1.82</c:v>
                  </c:pt>
                  <c:pt idx="9">
                    <c:v>2.5100000000000002</c:v>
                  </c:pt>
                  <c:pt idx="10">
                    <c:v>1.22</c:v>
                  </c:pt>
                  <c:pt idx="11">
                    <c:v>0.502</c:v>
                  </c:pt>
                </c:numCache>
              </c:numRef>
            </c:minus>
            <c:spPr>
              <a:noFill/>
              <a:ln w="9525" cap="flat" cmpd="sng" algn="ctr">
                <a:solidFill>
                  <a:schemeClr val="accent1">
                    <a:alpha val="50000"/>
                  </a:schemeClr>
                </a:solidFill>
                <a:round/>
              </a:ln>
              <a:effectLst/>
            </c:spPr>
          </c:errBars>
          <c:errBars>
            <c:errDir val="y"/>
            <c:errBarType val="both"/>
            <c:errValType val="cust"/>
            <c:noEndCap val="1"/>
            <c:plus>
              <c:numRef>
                <c:f>'[5]Robustness check'!$I$3:$I$14</c:f>
                <c:numCache>
                  <c:formatCode>General</c:formatCode>
                  <c:ptCount val="12"/>
                  <c:pt idx="0">
                    <c:v>-0.76200000000000001</c:v>
                  </c:pt>
                  <c:pt idx="1">
                    <c:v>-1.79</c:v>
                  </c:pt>
                  <c:pt idx="2">
                    <c:v>-2.41</c:v>
                  </c:pt>
                  <c:pt idx="3">
                    <c:v>-2.77</c:v>
                  </c:pt>
                  <c:pt idx="4">
                    <c:v>-0.94500000000000006</c:v>
                  </c:pt>
                  <c:pt idx="5">
                    <c:v>-1.8599999999999999</c:v>
                  </c:pt>
                  <c:pt idx="6">
                    <c:v>-0.8869999999999999</c:v>
                  </c:pt>
                  <c:pt idx="7">
                    <c:v>-1.66</c:v>
                  </c:pt>
                  <c:pt idx="8">
                    <c:v>-1.73</c:v>
                  </c:pt>
                  <c:pt idx="9">
                    <c:v>-2.69</c:v>
                  </c:pt>
                  <c:pt idx="10">
                    <c:v>-1.68</c:v>
                  </c:pt>
                  <c:pt idx="11">
                    <c:v>-0.66299999999999992</c:v>
                  </c:pt>
                </c:numCache>
              </c:numRef>
            </c:plus>
            <c:minus>
              <c:numRef>
                <c:f>'[5]Robustness check'!$I$3:$I$14</c:f>
                <c:numCache>
                  <c:formatCode>General</c:formatCode>
                  <c:ptCount val="12"/>
                  <c:pt idx="0">
                    <c:v>-0.76200000000000001</c:v>
                  </c:pt>
                  <c:pt idx="1">
                    <c:v>-1.79</c:v>
                  </c:pt>
                  <c:pt idx="2">
                    <c:v>-2.41</c:v>
                  </c:pt>
                  <c:pt idx="3">
                    <c:v>-2.77</c:v>
                  </c:pt>
                  <c:pt idx="4">
                    <c:v>-0.94500000000000006</c:v>
                  </c:pt>
                  <c:pt idx="5">
                    <c:v>-1.8599999999999999</c:v>
                  </c:pt>
                  <c:pt idx="6">
                    <c:v>-0.8869999999999999</c:v>
                  </c:pt>
                  <c:pt idx="7">
                    <c:v>-1.66</c:v>
                  </c:pt>
                  <c:pt idx="8">
                    <c:v>-1.73</c:v>
                  </c:pt>
                  <c:pt idx="9">
                    <c:v>-2.69</c:v>
                  </c:pt>
                  <c:pt idx="10">
                    <c:v>-1.68</c:v>
                  </c:pt>
                  <c:pt idx="11">
                    <c:v>-0.66299999999999992</c:v>
                  </c:pt>
                </c:numCache>
              </c:numRef>
            </c:minus>
            <c:spPr>
              <a:noFill/>
              <a:ln w="9525" cap="flat" cmpd="sng" algn="ctr">
                <a:solidFill>
                  <a:schemeClr val="accent1">
                    <a:alpha val="50000"/>
                  </a:schemeClr>
                </a:solidFill>
                <a:round/>
              </a:ln>
              <a:effectLst/>
            </c:spPr>
          </c:errBars>
          <c:xVal>
            <c:numRef>
              <c:f>'[5]Scatter tax rates'!$N$4:$N$15</c:f>
              <c:numCache>
                <c:formatCode>General</c:formatCode>
                <c:ptCount val="12"/>
                <c:pt idx="0">
                  <c:v>4.26</c:v>
                </c:pt>
                <c:pt idx="1">
                  <c:v>1.3599999999999999</c:v>
                </c:pt>
                <c:pt idx="2">
                  <c:v>2.15</c:v>
                </c:pt>
                <c:pt idx="3">
                  <c:v>6.9599999999999991</c:v>
                </c:pt>
                <c:pt idx="4">
                  <c:v>2.09</c:v>
                </c:pt>
                <c:pt idx="5">
                  <c:v>3.7600000000000002</c:v>
                </c:pt>
                <c:pt idx="6">
                  <c:v>3.66</c:v>
                </c:pt>
                <c:pt idx="7">
                  <c:v>-2.1</c:v>
                </c:pt>
                <c:pt idx="8">
                  <c:v>-0.32299999999999995</c:v>
                </c:pt>
                <c:pt idx="9">
                  <c:v>9.35</c:v>
                </c:pt>
                <c:pt idx="10">
                  <c:v>-1.68</c:v>
                </c:pt>
                <c:pt idx="11">
                  <c:v>2.52</c:v>
                </c:pt>
              </c:numCache>
            </c:numRef>
          </c:xVal>
          <c:yVal>
            <c:numRef>
              <c:f>'[5]Scatter tax rates'!$O$4:$O$15</c:f>
              <c:numCache>
                <c:formatCode>General</c:formatCode>
                <c:ptCount val="12"/>
                <c:pt idx="0">
                  <c:v>3.47</c:v>
                </c:pt>
                <c:pt idx="1">
                  <c:v>2.0699999999999998</c:v>
                </c:pt>
                <c:pt idx="2">
                  <c:v>3.2</c:v>
                </c:pt>
                <c:pt idx="3">
                  <c:v>7.37</c:v>
                </c:pt>
                <c:pt idx="4">
                  <c:v>2.06</c:v>
                </c:pt>
                <c:pt idx="5">
                  <c:v>4.5199999999999996</c:v>
                </c:pt>
                <c:pt idx="6">
                  <c:v>1.5599999999999998</c:v>
                </c:pt>
                <c:pt idx="7">
                  <c:v>-3.6700000000000004</c:v>
                </c:pt>
                <c:pt idx="8">
                  <c:v>-3.83</c:v>
                </c:pt>
                <c:pt idx="9">
                  <c:v>14.299999999999999</c:v>
                </c:pt>
                <c:pt idx="10">
                  <c:v>-2.44</c:v>
                </c:pt>
                <c:pt idx="11">
                  <c:v>1.82</c:v>
                </c:pt>
              </c:numCache>
            </c:numRef>
          </c:yVal>
          <c:smooth val="0"/>
          <c:extLst>
            <c:ext xmlns:c16="http://schemas.microsoft.com/office/drawing/2014/chart" uri="{C3380CC4-5D6E-409C-BE32-E72D297353CC}">
              <c16:uniqueId val="{0000000C-91FA-4733-BFB4-56E3C8684967}"/>
            </c:ext>
          </c:extLst>
        </c:ser>
        <c:ser>
          <c:idx val="1"/>
          <c:order val="1"/>
          <c:spPr>
            <a:ln w="25400" cap="rnd">
              <a:noFill/>
              <a:round/>
            </a:ln>
            <a:effectLst/>
          </c:spPr>
          <c:marker>
            <c:symbol val="circle"/>
            <c:size val="5"/>
            <c:spPr>
              <a:noFill/>
              <a:ln w="9525">
                <a:noFill/>
              </a:ln>
              <a:effectLst/>
            </c:spPr>
          </c:marker>
          <c:trendline>
            <c:spPr>
              <a:ln w="19050" cap="rnd">
                <a:solidFill>
                  <a:schemeClr val="accent2"/>
                </a:solidFill>
                <a:prstDash val="sysDot"/>
              </a:ln>
              <a:effectLst/>
            </c:spPr>
            <c:trendlineType val="linear"/>
            <c:dispRSqr val="0"/>
            <c:dispEq val="0"/>
          </c:trendline>
          <c:xVal>
            <c:numRef>
              <c:f>'[5]Robustness check'!$L$3:$L$14</c:f>
              <c:numCache>
                <c:formatCode>General</c:formatCode>
                <c:ptCount val="12"/>
                <c:pt idx="0">
                  <c:v>-6</c:v>
                </c:pt>
                <c:pt idx="1">
                  <c:v>-4</c:v>
                </c:pt>
                <c:pt idx="2">
                  <c:v>-2</c:v>
                </c:pt>
                <c:pt idx="3">
                  <c:v>0</c:v>
                </c:pt>
                <c:pt idx="4">
                  <c:v>2</c:v>
                </c:pt>
                <c:pt idx="5">
                  <c:v>4</c:v>
                </c:pt>
                <c:pt idx="6">
                  <c:v>6</c:v>
                </c:pt>
                <c:pt idx="7">
                  <c:v>8</c:v>
                </c:pt>
                <c:pt idx="8">
                  <c:v>10</c:v>
                </c:pt>
                <c:pt idx="9">
                  <c:v>12</c:v>
                </c:pt>
                <c:pt idx="10">
                  <c:v>14</c:v>
                </c:pt>
                <c:pt idx="11">
                  <c:v>16</c:v>
                </c:pt>
              </c:numCache>
            </c:numRef>
          </c:xVal>
          <c:yVal>
            <c:numRef>
              <c:f>'[5]Robustness check'!$M$3:$M$14</c:f>
              <c:numCache>
                <c:formatCode>General</c:formatCode>
                <c:ptCount val="12"/>
                <c:pt idx="0">
                  <c:v>-6</c:v>
                </c:pt>
                <c:pt idx="1">
                  <c:v>-4</c:v>
                </c:pt>
                <c:pt idx="2">
                  <c:v>-2</c:v>
                </c:pt>
                <c:pt idx="3">
                  <c:v>0</c:v>
                </c:pt>
                <c:pt idx="4">
                  <c:v>2</c:v>
                </c:pt>
                <c:pt idx="5">
                  <c:v>4</c:v>
                </c:pt>
                <c:pt idx="6">
                  <c:v>6</c:v>
                </c:pt>
                <c:pt idx="7">
                  <c:v>8</c:v>
                </c:pt>
                <c:pt idx="8">
                  <c:v>10</c:v>
                </c:pt>
                <c:pt idx="9">
                  <c:v>12</c:v>
                </c:pt>
                <c:pt idx="10">
                  <c:v>14</c:v>
                </c:pt>
                <c:pt idx="11">
                  <c:v>16</c:v>
                </c:pt>
              </c:numCache>
            </c:numRef>
          </c:yVal>
          <c:smooth val="0"/>
          <c:extLst>
            <c:ext xmlns:c16="http://schemas.microsoft.com/office/drawing/2014/chart" uri="{C3380CC4-5D6E-409C-BE32-E72D297353CC}">
              <c16:uniqueId val="{0000000E-91FA-4733-BFB4-56E3C8684967}"/>
            </c:ext>
          </c:extLst>
        </c:ser>
        <c:dLbls>
          <c:showLegendKey val="0"/>
          <c:showVal val="0"/>
          <c:showCatName val="0"/>
          <c:showSerName val="0"/>
          <c:showPercent val="0"/>
          <c:showBubbleSize val="0"/>
        </c:dLbls>
        <c:axId val="463209776"/>
        <c:axId val="463201576"/>
      </c:scatterChart>
      <c:valAx>
        <c:axId val="463209776"/>
        <c:scaling>
          <c:orientation val="minMax"/>
          <c:max val="11"/>
          <c:min val="-4"/>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sz="1000" b="0" i="0" baseline="0">
                    <a:effectLst/>
                  </a:rPr>
                  <a:t>Estimation </a:t>
                </a:r>
                <a:r>
                  <a:rPr lang="fr-FR" sz="1000" b="0" i="0" strike="noStrike" baseline="0">
                    <a:effectLst/>
                  </a:rPr>
                  <a:t>from the whole sample </a:t>
                </a:r>
                <a:r>
                  <a:rPr lang="fr-FR" sz="1000" b="0" i="0" u="none" strike="noStrike" baseline="0">
                    <a:effectLst/>
                  </a:rPr>
                  <a:t>(1 standard error)</a:t>
                </a:r>
                <a:endParaRPr lang="en-US" sz="400" strike="sngStrike" baseline="0">
                  <a:effectLst/>
                </a:endParaRP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low"/>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201576"/>
        <c:crosses val="autoZero"/>
        <c:crossBetween val="midCat"/>
      </c:valAx>
      <c:valAx>
        <c:axId val="463201576"/>
        <c:scaling>
          <c:orientation val="minMax"/>
          <c:max val="16"/>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sz="1000" b="0" i="0" baseline="0">
                    <a:effectLst/>
                  </a:rPr>
                  <a:t>Estimation </a:t>
                </a:r>
                <a:r>
                  <a:rPr lang="fr-FR" sz="1000" b="0" i="0" baseline="0">
                    <a:solidFill>
                      <a:schemeClr val="tx1">
                        <a:lumMod val="65000"/>
                        <a:lumOff val="35000"/>
                      </a:schemeClr>
                    </a:solidFill>
                    <a:effectLst/>
                  </a:rPr>
                  <a:t>from end-2017 </a:t>
                </a:r>
                <a:endParaRPr lang="fr-FR" sz="1000" b="0" i="0" strike="sngStrike" baseline="0">
                  <a:solidFill>
                    <a:schemeClr val="tx1">
                      <a:lumMod val="65000"/>
                      <a:lumOff val="35000"/>
                    </a:schemeClr>
                  </a:solidFill>
                  <a:effectLst/>
                </a:endParaRPr>
              </a:p>
              <a:p>
                <a:pPr>
                  <a:defRPr/>
                </a:pPr>
                <a:r>
                  <a:rPr lang="fr-FR" sz="1000" b="0" i="0" u="none" strike="noStrike" baseline="0">
                    <a:effectLst/>
                  </a:rPr>
                  <a:t>(1 standard error) </a:t>
                </a:r>
                <a:endParaRPr lang="en-US" sz="1000" strike="sngStrike" baseline="0">
                  <a:effectLst/>
                </a:endParaRP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low"/>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209776"/>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73040751078037"/>
          <c:y val="5.5112581923546143E-2"/>
          <c:w val="0.83424837306295618"/>
          <c:h val="0.79920031846918882"/>
        </c:manualLayout>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dLbls>
            <c:dLbl>
              <c:idx val="0"/>
              <c:layout>
                <c:manualLayout>
                  <c:x val="-7.8431372549019607E-2"/>
                  <c:y val="-9.756097560975617E-2"/>
                </c:manualLayout>
              </c:layout>
              <c:tx>
                <c:rich>
                  <a:bodyPr/>
                  <a:lstStyle/>
                  <a:p>
                    <a:r>
                      <a:rPr lang="en-US"/>
                      <a:t>Consumer discretionary</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C0A5-4FFE-AAB4-52D9247D4064}"/>
                </c:ext>
              </c:extLst>
            </c:dLbl>
            <c:dLbl>
              <c:idx val="1"/>
              <c:layout>
                <c:manualLayout>
                  <c:x val="-0.12324929971988796"/>
                  <c:y val="4.3360433604336043E-2"/>
                </c:manualLayout>
              </c:layout>
              <c:tx>
                <c:rich>
                  <a:bodyPr/>
                  <a:lstStyle/>
                  <a:p>
                    <a:r>
                      <a:rPr lang="en-US"/>
                      <a:t>Consumer staples</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C0A5-4FFE-AAB4-52D9247D4064}"/>
                </c:ext>
              </c:extLst>
            </c:dLbl>
            <c:dLbl>
              <c:idx val="2"/>
              <c:layout>
                <c:manualLayout>
                  <c:x val="-8.7768440709617215E-2"/>
                  <c:y val="-3.2520325203252036E-2"/>
                </c:manualLayout>
              </c:layout>
              <c:tx>
                <c:rich>
                  <a:bodyPr/>
                  <a:lstStyle/>
                  <a:p>
                    <a:r>
                      <a:rPr lang="en-US"/>
                      <a:t>Energy</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C0A5-4FFE-AAB4-52D9247D4064}"/>
                </c:ext>
              </c:extLst>
            </c:dLbl>
            <c:dLbl>
              <c:idx val="3"/>
              <c:layout>
                <c:manualLayout>
                  <c:x val="1.1204481792717087E-2"/>
                  <c:y val="-5.4200542005420058E-2"/>
                </c:manualLayout>
              </c:layout>
              <c:tx>
                <c:rich>
                  <a:bodyPr/>
                  <a:lstStyle/>
                  <a:p>
                    <a:r>
                      <a:rPr lang="en-US"/>
                      <a:t>Financials</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C0A5-4FFE-AAB4-52D9247D4064}"/>
                </c:ext>
              </c:extLst>
            </c:dLbl>
            <c:dLbl>
              <c:idx val="4"/>
              <c:layout>
                <c:manualLayout>
                  <c:x val="-4.6685340802987862E-2"/>
                  <c:y val="-7.5880758807588072E-2"/>
                </c:manualLayout>
              </c:layout>
              <c:tx>
                <c:rich>
                  <a:bodyPr/>
                  <a:lstStyle/>
                  <a:p>
                    <a:r>
                      <a:rPr lang="en-US"/>
                      <a:t>Health care</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C0A5-4FFE-AAB4-52D9247D4064}"/>
                </c:ext>
              </c:extLst>
            </c:dLbl>
            <c:dLbl>
              <c:idx val="5"/>
              <c:layout>
                <c:manualLayout>
                  <c:x val="-1.680672268907563E-2"/>
                  <c:y val="5.7813911472448055E-2"/>
                </c:manualLayout>
              </c:layout>
              <c:tx>
                <c:rich>
                  <a:bodyPr/>
                  <a:lstStyle/>
                  <a:p>
                    <a:r>
                      <a:rPr lang="en-US"/>
                      <a:t>Industrials</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C0A5-4FFE-AAB4-52D9247D4064}"/>
                </c:ext>
              </c:extLst>
            </c:dLbl>
            <c:dLbl>
              <c:idx val="6"/>
              <c:tx>
                <c:rich>
                  <a:bodyPr/>
                  <a:lstStyle/>
                  <a:p>
                    <a:r>
                      <a:rPr lang="en-US"/>
                      <a:t>Materials</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C0A5-4FFE-AAB4-52D9247D4064}"/>
                </c:ext>
              </c:extLst>
            </c:dLbl>
            <c:dLbl>
              <c:idx val="7"/>
              <c:layout>
                <c:manualLayout>
                  <c:x val="-3.4235521097196621E-17"/>
                  <c:y val="6.1427280939475928E-2"/>
                </c:manualLayout>
              </c:layout>
              <c:tx>
                <c:rich>
                  <a:bodyPr/>
                  <a:lstStyle/>
                  <a:p>
                    <a:r>
                      <a:rPr lang="en-US"/>
                      <a:t>Real estate</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C0A5-4FFE-AAB4-52D9247D4064}"/>
                </c:ext>
              </c:extLst>
            </c:dLbl>
            <c:dLbl>
              <c:idx val="8"/>
              <c:layout>
                <c:manualLayout>
                  <c:x val="6.8471042194393243E-17"/>
                  <c:y val="7.5880758807587947E-2"/>
                </c:manualLayout>
              </c:layout>
              <c:tx>
                <c:rich>
                  <a:bodyPr/>
                  <a:lstStyle/>
                  <a:p>
                    <a:r>
                      <a:rPr lang="en-US"/>
                      <a:t>Information technology</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C0A5-4FFE-AAB4-52D9247D4064}"/>
                </c:ext>
              </c:extLst>
            </c:dLbl>
            <c:dLbl>
              <c:idx val="9"/>
              <c:layout>
                <c:manualLayout>
                  <c:x val="0"/>
                  <c:y val="-4.3360433604336057E-2"/>
                </c:manualLayout>
              </c:layout>
              <c:tx>
                <c:rich>
                  <a:bodyPr/>
                  <a:lstStyle/>
                  <a:p>
                    <a:r>
                      <a:rPr lang="en-US"/>
                      <a:t>Telecommunications</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C0A5-4FFE-AAB4-52D9247D4064}"/>
                </c:ext>
              </c:extLst>
            </c:dLbl>
            <c:dLbl>
              <c:idx val="10"/>
              <c:layout>
                <c:manualLayout>
                  <c:x val="0"/>
                  <c:y val="5.4200542005420058E-2"/>
                </c:manualLayout>
              </c:layout>
              <c:tx>
                <c:rich>
                  <a:bodyPr/>
                  <a:lstStyle/>
                  <a:p>
                    <a:r>
                      <a:rPr lang="en-US"/>
                      <a:t>Utilities</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C0A5-4FFE-AAB4-52D9247D4064}"/>
                </c:ext>
              </c:extLst>
            </c:dLbl>
            <c:dLbl>
              <c:idx val="11"/>
              <c:tx>
                <c:rich>
                  <a:bodyPr/>
                  <a:lstStyle/>
                  <a:p>
                    <a:r>
                      <a:rPr lang="en-US"/>
                      <a:t>S&amp;P 500</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C0A5-4FFE-AAB4-52D9247D4064}"/>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errBars>
            <c:errDir val="y"/>
            <c:errBarType val="both"/>
            <c:errValType val="cust"/>
            <c:noEndCap val="1"/>
            <c:plus>
              <c:numRef>
                <c:f>'[5]Robustness check'!$K$3:$K$14</c:f>
                <c:numCache>
                  <c:formatCode>General</c:formatCode>
                  <c:ptCount val="12"/>
                  <c:pt idx="0">
                    <c:v>1.1599999999999999</c:v>
                  </c:pt>
                  <c:pt idx="1">
                    <c:v>1.94</c:v>
                  </c:pt>
                  <c:pt idx="2">
                    <c:v>2.23</c:v>
                  </c:pt>
                  <c:pt idx="3">
                    <c:v>2.73</c:v>
                  </c:pt>
                  <c:pt idx="4">
                    <c:v>0.94400000000000006</c:v>
                  </c:pt>
                  <c:pt idx="5">
                    <c:v>1.8399999999999999</c:v>
                  </c:pt>
                  <c:pt idx="6">
                    <c:v>0.752</c:v>
                  </c:pt>
                  <c:pt idx="7">
                    <c:v>1.26</c:v>
                  </c:pt>
                  <c:pt idx="8">
                    <c:v>1.96</c:v>
                  </c:pt>
                  <c:pt idx="9">
                    <c:v>2.8899999999999997</c:v>
                  </c:pt>
                  <c:pt idx="10">
                    <c:v>1.67</c:v>
                  </c:pt>
                  <c:pt idx="11">
                    <c:v>0.66899999999999993</c:v>
                  </c:pt>
                </c:numCache>
              </c:numRef>
            </c:plus>
            <c:minus>
              <c:numRef>
                <c:f>'[5]Robustness check'!$K$3:$K$14</c:f>
                <c:numCache>
                  <c:formatCode>General</c:formatCode>
                  <c:ptCount val="12"/>
                  <c:pt idx="0">
                    <c:v>1.1599999999999999</c:v>
                  </c:pt>
                  <c:pt idx="1">
                    <c:v>1.94</c:v>
                  </c:pt>
                  <c:pt idx="2">
                    <c:v>2.23</c:v>
                  </c:pt>
                  <c:pt idx="3">
                    <c:v>2.73</c:v>
                  </c:pt>
                  <c:pt idx="4">
                    <c:v>0.94400000000000006</c:v>
                  </c:pt>
                  <c:pt idx="5">
                    <c:v>1.8399999999999999</c:v>
                  </c:pt>
                  <c:pt idx="6">
                    <c:v>0.752</c:v>
                  </c:pt>
                  <c:pt idx="7">
                    <c:v>1.26</c:v>
                  </c:pt>
                  <c:pt idx="8">
                    <c:v>1.96</c:v>
                  </c:pt>
                  <c:pt idx="9">
                    <c:v>2.8899999999999997</c:v>
                  </c:pt>
                  <c:pt idx="10">
                    <c:v>1.67</c:v>
                  </c:pt>
                  <c:pt idx="11">
                    <c:v>0.66899999999999993</c:v>
                  </c:pt>
                </c:numCache>
              </c:numRef>
            </c:minus>
            <c:spPr>
              <a:noFill/>
              <a:ln w="12700" cap="flat" cmpd="sng" algn="ctr">
                <a:solidFill>
                  <a:schemeClr val="accent1">
                    <a:alpha val="50000"/>
                  </a:schemeClr>
                </a:solidFill>
                <a:round/>
              </a:ln>
              <a:effectLst/>
            </c:spPr>
          </c:errBars>
          <c:errBars>
            <c:errDir val="x"/>
            <c:errBarType val="both"/>
            <c:errValType val="cust"/>
            <c:noEndCap val="1"/>
            <c:plus>
              <c:numRef>
                <c:f>'[5]Robustness check'!$K$3:$K$14</c:f>
                <c:numCache>
                  <c:formatCode>General</c:formatCode>
                  <c:ptCount val="12"/>
                  <c:pt idx="0">
                    <c:v>1.1599999999999999</c:v>
                  </c:pt>
                  <c:pt idx="1">
                    <c:v>1.94</c:v>
                  </c:pt>
                  <c:pt idx="2">
                    <c:v>2.23</c:v>
                  </c:pt>
                  <c:pt idx="3">
                    <c:v>2.73</c:v>
                  </c:pt>
                  <c:pt idx="4">
                    <c:v>0.94400000000000006</c:v>
                  </c:pt>
                  <c:pt idx="5">
                    <c:v>1.8399999999999999</c:v>
                  </c:pt>
                  <c:pt idx="6">
                    <c:v>0.752</c:v>
                  </c:pt>
                  <c:pt idx="7">
                    <c:v>1.26</c:v>
                  </c:pt>
                  <c:pt idx="8">
                    <c:v>1.96</c:v>
                  </c:pt>
                  <c:pt idx="9">
                    <c:v>2.8899999999999997</c:v>
                  </c:pt>
                  <c:pt idx="10">
                    <c:v>1.67</c:v>
                  </c:pt>
                  <c:pt idx="11">
                    <c:v>0.66899999999999993</c:v>
                  </c:pt>
                </c:numCache>
              </c:numRef>
            </c:plus>
            <c:minus>
              <c:numRef>
                <c:f>'[5]Robustness check'!$K$3:$K$14</c:f>
                <c:numCache>
                  <c:formatCode>General</c:formatCode>
                  <c:ptCount val="12"/>
                  <c:pt idx="0">
                    <c:v>1.1599999999999999</c:v>
                  </c:pt>
                  <c:pt idx="1">
                    <c:v>1.94</c:v>
                  </c:pt>
                  <c:pt idx="2">
                    <c:v>2.23</c:v>
                  </c:pt>
                  <c:pt idx="3">
                    <c:v>2.73</c:v>
                  </c:pt>
                  <c:pt idx="4">
                    <c:v>0.94400000000000006</c:v>
                  </c:pt>
                  <c:pt idx="5">
                    <c:v>1.8399999999999999</c:v>
                  </c:pt>
                  <c:pt idx="6">
                    <c:v>0.752</c:v>
                  </c:pt>
                  <c:pt idx="7">
                    <c:v>1.26</c:v>
                  </c:pt>
                  <c:pt idx="8">
                    <c:v>1.96</c:v>
                  </c:pt>
                  <c:pt idx="9">
                    <c:v>2.8899999999999997</c:v>
                  </c:pt>
                  <c:pt idx="10">
                    <c:v>1.67</c:v>
                  </c:pt>
                  <c:pt idx="11">
                    <c:v>0.66899999999999993</c:v>
                  </c:pt>
                </c:numCache>
              </c:numRef>
            </c:minus>
            <c:spPr>
              <a:noFill/>
              <a:ln w="9525" cap="flat" cmpd="sng" algn="ctr">
                <a:solidFill>
                  <a:schemeClr val="accent1">
                    <a:alpha val="50000"/>
                  </a:schemeClr>
                </a:solidFill>
                <a:round/>
              </a:ln>
              <a:effectLst/>
            </c:spPr>
          </c:errBars>
          <c:xVal>
            <c:numRef>
              <c:f>'[5]Robustness check'!$F$3:$F$14</c:f>
              <c:numCache>
                <c:formatCode>General</c:formatCode>
                <c:ptCount val="12"/>
                <c:pt idx="0">
                  <c:v>7.51</c:v>
                </c:pt>
                <c:pt idx="1">
                  <c:v>0.51</c:v>
                </c:pt>
                <c:pt idx="2">
                  <c:v>-0.44900000000000001</c:v>
                </c:pt>
                <c:pt idx="3">
                  <c:v>9.3000000000000007</c:v>
                </c:pt>
                <c:pt idx="4">
                  <c:v>1.0999999999999999</c:v>
                </c:pt>
                <c:pt idx="5">
                  <c:v>6.83</c:v>
                </c:pt>
                <c:pt idx="6">
                  <c:v>9.2899999999999991</c:v>
                </c:pt>
                <c:pt idx="7">
                  <c:v>-3.34</c:v>
                </c:pt>
                <c:pt idx="8">
                  <c:v>4.3600000000000003</c:v>
                </c:pt>
                <c:pt idx="9">
                  <c:v>3.85</c:v>
                </c:pt>
                <c:pt idx="10">
                  <c:v>7.68</c:v>
                </c:pt>
                <c:pt idx="11">
                  <c:v>1.26</c:v>
                </c:pt>
              </c:numCache>
            </c:numRef>
          </c:xVal>
          <c:yVal>
            <c:numRef>
              <c:f>'[5]Robustness check'!$G$3:$G$14</c:f>
              <c:numCache>
                <c:formatCode>General</c:formatCode>
                <c:ptCount val="12"/>
                <c:pt idx="0">
                  <c:v>3.82</c:v>
                </c:pt>
                <c:pt idx="1">
                  <c:v>2.06</c:v>
                </c:pt>
                <c:pt idx="2">
                  <c:v>2.54</c:v>
                </c:pt>
                <c:pt idx="3">
                  <c:v>5.38</c:v>
                </c:pt>
                <c:pt idx="4">
                  <c:v>2.42</c:v>
                </c:pt>
                <c:pt idx="5">
                  <c:v>3.04</c:v>
                </c:pt>
                <c:pt idx="6">
                  <c:v>1.8599999999999999</c:v>
                </c:pt>
                <c:pt idx="7">
                  <c:v>-1.67</c:v>
                </c:pt>
                <c:pt idx="8">
                  <c:v>-0.86099999999999999</c:v>
                </c:pt>
                <c:pt idx="9">
                  <c:v>10.5</c:v>
                </c:pt>
                <c:pt idx="10">
                  <c:v>-1.7500000000000002</c:v>
                </c:pt>
                <c:pt idx="11">
                  <c:v>2.1399999999999997</c:v>
                </c:pt>
              </c:numCache>
            </c:numRef>
          </c:yVal>
          <c:smooth val="0"/>
          <c:extLst>
            <c:ext xmlns:c16="http://schemas.microsoft.com/office/drawing/2014/chart" uri="{C3380CC4-5D6E-409C-BE32-E72D297353CC}">
              <c16:uniqueId val="{0000000C-C0A5-4FFE-AAB4-52D9247D4064}"/>
            </c:ext>
          </c:extLst>
        </c:ser>
        <c:ser>
          <c:idx val="1"/>
          <c:order val="1"/>
          <c:spPr>
            <a:ln w="25400" cap="rnd">
              <a:noFill/>
              <a:round/>
            </a:ln>
            <a:effectLst/>
          </c:spPr>
          <c:marker>
            <c:symbol val="circle"/>
            <c:size val="5"/>
            <c:spPr>
              <a:noFill/>
              <a:ln w="9525">
                <a:noFill/>
              </a:ln>
              <a:effectLst/>
            </c:spPr>
          </c:marker>
          <c:trendline>
            <c:spPr>
              <a:ln w="19050" cap="rnd">
                <a:solidFill>
                  <a:schemeClr val="accent2"/>
                </a:solidFill>
                <a:prstDash val="sysDot"/>
              </a:ln>
              <a:effectLst/>
            </c:spPr>
            <c:trendlineType val="linear"/>
            <c:intercept val="0"/>
            <c:dispRSqr val="0"/>
            <c:dispEq val="0"/>
          </c:trendline>
          <c:xVal>
            <c:numRef>
              <c:f>'[5]Robustness check'!$L$3:$L$14</c:f>
              <c:numCache>
                <c:formatCode>General</c:formatCode>
                <c:ptCount val="12"/>
                <c:pt idx="0">
                  <c:v>-6</c:v>
                </c:pt>
                <c:pt idx="1">
                  <c:v>-4</c:v>
                </c:pt>
                <c:pt idx="2">
                  <c:v>-2</c:v>
                </c:pt>
                <c:pt idx="3">
                  <c:v>0</c:v>
                </c:pt>
                <c:pt idx="4">
                  <c:v>2</c:v>
                </c:pt>
                <c:pt idx="5">
                  <c:v>4</c:v>
                </c:pt>
                <c:pt idx="6">
                  <c:v>6</c:v>
                </c:pt>
                <c:pt idx="7">
                  <c:v>8</c:v>
                </c:pt>
                <c:pt idx="8">
                  <c:v>10</c:v>
                </c:pt>
                <c:pt idx="9">
                  <c:v>12</c:v>
                </c:pt>
                <c:pt idx="10">
                  <c:v>14</c:v>
                </c:pt>
                <c:pt idx="11">
                  <c:v>16</c:v>
                </c:pt>
              </c:numCache>
            </c:numRef>
          </c:xVal>
          <c:yVal>
            <c:numRef>
              <c:f>'[5]Robustness check'!$M$3:$M$14</c:f>
              <c:numCache>
                <c:formatCode>General</c:formatCode>
                <c:ptCount val="12"/>
                <c:pt idx="0">
                  <c:v>-6</c:v>
                </c:pt>
                <c:pt idx="1">
                  <c:v>-4</c:v>
                </c:pt>
                <c:pt idx="2">
                  <c:v>-2</c:v>
                </c:pt>
                <c:pt idx="3">
                  <c:v>0</c:v>
                </c:pt>
                <c:pt idx="4">
                  <c:v>2</c:v>
                </c:pt>
                <c:pt idx="5">
                  <c:v>4</c:v>
                </c:pt>
                <c:pt idx="6">
                  <c:v>6</c:v>
                </c:pt>
                <c:pt idx="7">
                  <c:v>8</c:v>
                </c:pt>
                <c:pt idx="8">
                  <c:v>10</c:v>
                </c:pt>
                <c:pt idx="9">
                  <c:v>12</c:v>
                </c:pt>
                <c:pt idx="10">
                  <c:v>14</c:v>
                </c:pt>
                <c:pt idx="11">
                  <c:v>16</c:v>
                </c:pt>
              </c:numCache>
            </c:numRef>
          </c:yVal>
          <c:smooth val="0"/>
          <c:extLst>
            <c:ext xmlns:c16="http://schemas.microsoft.com/office/drawing/2014/chart" uri="{C3380CC4-5D6E-409C-BE32-E72D297353CC}">
              <c16:uniqueId val="{0000000E-C0A5-4FFE-AAB4-52D9247D4064}"/>
            </c:ext>
          </c:extLst>
        </c:ser>
        <c:dLbls>
          <c:showLegendKey val="0"/>
          <c:showVal val="0"/>
          <c:showCatName val="0"/>
          <c:showSerName val="0"/>
          <c:showPercent val="0"/>
          <c:showBubbleSize val="0"/>
        </c:dLbls>
        <c:axId val="463209776"/>
        <c:axId val="463201576"/>
      </c:scatterChart>
      <c:valAx>
        <c:axId val="463209776"/>
        <c:scaling>
          <c:orientation val="minMax"/>
          <c:max val="14"/>
          <c:min val="-6"/>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sz="1000" b="0" i="0" baseline="0">
                    <a:effectLst/>
                  </a:rPr>
                  <a:t>Estimation from </a:t>
                </a:r>
                <a:r>
                  <a:rPr lang="fr-FR" sz="1000" b="0" i="0" baseline="0">
                    <a:solidFill>
                      <a:schemeClr val="tx1">
                        <a:lumMod val="65000"/>
                        <a:lumOff val="35000"/>
                      </a:schemeClr>
                    </a:solidFill>
                    <a:effectLst/>
                  </a:rPr>
                  <a:t>election day to May 2017 </a:t>
                </a:r>
                <a:r>
                  <a:rPr lang="fr-FR" sz="1000" b="0" i="0" strike="noStrike" baseline="0">
                    <a:solidFill>
                      <a:schemeClr val="tx1">
                        <a:lumMod val="65000"/>
                        <a:lumOff val="35000"/>
                      </a:schemeClr>
                    </a:solidFill>
                    <a:effectLst/>
                  </a:rPr>
                  <a:t>(</a:t>
                </a:r>
                <a:r>
                  <a:rPr lang="fr-FR" sz="1000" b="0" i="0" strike="noStrike" baseline="0">
                    <a:effectLst/>
                  </a:rPr>
                  <a:t>1 standard error)</a:t>
                </a:r>
                <a:endParaRPr lang="fr-FR" sz="1000" b="0" i="0" strike="sngStrike" baseline="0">
                  <a:effectLst/>
                </a:endParaRPr>
              </a:p>
              <a:p>
                <a:pPr>
                  <a:defRPr/>
                </a:pPr>
                <a:endParaRPr lang="en-US" sz="400">
                  <a:effectLst/>
                </a:endParaRP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low"/>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201576"/>
        <c:crosses val="autoZero"/>
        <c:crossBetween val="midCat"/>
      </c:valAx>
      <c:valAx>
        <c:axId val="463201576"/>
        <c:scaling>
          <c:orientation val="minMax"/>
          <c:max val="14"/>
          <c:min val="-6"/>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sz="1000" b="0" i="0" baseline="0">
                    <a:solidFill>
                      <a:schemeClr val="tx1">
                        <a:lumMod val="65000"/>
                        <a:lumOff val="35000"/>
                      </a:schemeClr>
                    </a:solidFill>
                    <a:effectLst/>
                  </a:rPr>
                  <a:t>Estimation from second half of sample </a:t>
                </a:r>
                <a:r>
                  <a:rPr lang="en-US" sz="1000" strike="noStrike" baseline="0">
                    <a:solidFill>
                      <a:schemeClr val="tx1">
                        <a:lumMod val="65000"/>
                        <a:lumOff val="35000"/>
                      </a:schemeClr>
                    </a:solidFill>
                    <a:effectLst/>
                  </a:rPr>
                  <a:t>(1 standard </a:t>
                </a:r>
                <a:r>
                  <a:rPr lang="en-US" sz="1000" strike="noStrike" baseline="0">
                    <a:effectLst/>
                  </a:rPr>
                  <a:t>error)</a:t>
                </a:r>
                <a:endParaRPr lang="en-US" sz="1000">
                  <a:effectLst/>
                </a:endParaRP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low"/>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209776"/>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'Scatter plots beta vs Wharton'!$B$51:$B$59</c:f>
              <c:numCache>
                <c:formatCode>General</c:formatCode>
                <c:ptCount val="9"/>
                <c:pt idx="0">
                  <c:v>40.292250793974318</c:v>
                </c:pt>
                <c:pt idx="1">
                  <c:v>38.13432665569907</c:v>
                </c:pt>
                <c:pt idx="2">
                  <c:v>37.615334173534158</c:v>
                </c:pt>
                <c:pt idx="3">
                  <c:v>18.059631258614992</c:v>
                </c:pt>
                <c:pt idx="4">
                  <c:v>26.745372729211741</c:v>
                </c:pt>
                <c:pt idx="5">
                  <c:v>70.665667365718832</c:v>
                </c:pt>
                <c:pt idx="6">
                  <c:v>27.112937920551893</c:v>
                </c:pt>
                <c:pt idx="7">
                  <c:v>-35.451349980673271</c:v>
                </c:pt>
                <c:pt idx="8">
                  <c:v>24.666005836655287</c:v>
                </c:pt>
              </c:numCache>
            </c:numRef>
          </c:xVal>
          <c:yVal>
            <c:numRef>
              <c:f>'Scatter plots beta vs Wharton'!$C$51:$C$59</c:f>
              <c:numCache>
                <c:formatCode>General</c:formatCode>
                <c:ptCount val="9"/>
                <c:pt idx="0">
                  <c:v>4.26</c:v>
                </c:pt>
                <c:pt idx="1">
                  <c:v>1.3599999999999999</c:v>
                </c:pt>
                <c:pt idx="2">
                  <c:v>6.9599999999999991</c:v>
                </c:pt>
                <c:pt idx="3">
                  <c:v>2.09</c:v>
                </c:pt>
                <c:pt idx="4">
                  <c:v>3.7600000000000002</c:v>
                </c:pt>
                <c:pt idx="5">
                  <c:v>3.66</c:v>
                </c:pt>
                <c:pt idx="6">
                  <c:v>-0.32299999999999995</c:v>
                </c:pt>
                <c:pt idx="7">
                  <c:v>-1.68</c:v>
                </c:pt>
                <c:pt idx="8">
                  <c:v>-2.1</c:v>
                </c:pt>
              </c:numCache>
            </c:numRef>
          </c:yVal>
          <c:smooth val="0"/>
          <c:extLst>
            <c:ext xmlns:c16="http://schemas.microsoft.com/office/drawing/2014/chart" uri="{C3380CC4-5D6E-409C-BE32-E72D297353CC}">
              <c16:uniqueId val="{00000000-4221-4402-BAD0-84929DD34216}"/>
            </c:ext>
          </c:extLst>
        </c:ser>
        <c:dLbls>
          <c:showLegendKey val="0"/>
          <c:showVal val="0"/>
          <c:showCatName val="0"/>
          <c:showSerName val="0"/>
          <c:showPercent val="0"/>
          <c:showBubbleSize val="0"/>
        </c:dLbls>
        <c:axId val="1089739896"/>
        <c:axId val="1089733992"/>
      </c:scatterChart>
      <c:valAx>
        <c:axId val="108973989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89733992"/>
        <c:crosses val="autoZero"/>
        <c:crossBetween val="midCat"/>
      </c:valAx>
      <c:valAx>
        <c:axId val="108973399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89739896"/>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730413835256893"/>
          <c:y val="5.8886032562125108E-2"/>
          <c:w val="0.83424837306295618"/>
          <c:h val="0.79920031846918882"/>
        </c:manualLayout>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dLbls>
            <c:dLbl>
              <c:idx val="0"/>
              <c:layout>
                <c:manualLayout>
                  <c:x val="-2.1524663677130046E-2"/>
                  <c:y val="7.0697674418604653E-2"/>
                </c:manualLayout>
              </c:layout>
              <c:tx>
                <c:rich>
                  <a:bodyPr rot="0" spcFirstLastPara="1" vertOverflow="ellipsis" vert="horz" wrap="square" lIns="38100" tIns="19050" rIns="38100" bIns="19050" anchor="ctr" anchorCtr="0">
                    <a:noAutofit/>
                  </a:bodyPr>
                  <a:lstStyle/>
                  <a:p>
                    <a:pPr algn="l">
                      <a:defRPr sz="900" b="0" i="0" u="none" strike="noStrike" kern="1200" baseline="0">
                        <a:solidFill>
                          <a:schemeClr val="tx1">
                            <a:lumMod val="75000"/>
                            <a:lumOff val="25000"/>
                          </a:schemeClr>
                        </a:solidFill>
                        <a:latin typeface="+mn-lt"/>
                        <a:ea typeface="+mn-ea"/>
                        <a:cs typeface="+mn-cs"/>
                      </a:defRPr>
                    </a:pPr>
                    <a:r>
                      <a:rPr lang="en-US"/>
                      <a:t>Consumer discretionary</a:t>
                    </a:r>
                  </a:p>
                </c:rich>
              </c:tx>
              <c:spPr>
                <a:noFill/>
                <a:ln>
                  <a:noFill/>
                </a:ln>
                <a:effectLst/>
              </c:spPr>
              <c:txPr>
                <a:bodyPr rot="0" spcFirstLastPara="1" vertOverflow="ellipsis" vert="horz" wrap="square" lIns="38100" tIns="19050" rIns="38100" bIns="19050" anchor="ctr" anchorCtr="0">
                  <a:noAutofit/>
                </a:bodyPr>
                <a:lstStyle/>
                <a:p>
                  <a:pPr algn="l">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0617040358744395"/>
                      <c:h val="0.10785130928401392"/>
                    </c:manualLayout>
                  </c15:layout>
                </c:ext>
                <c:ext xmlns:c16="http://schemas.microsoft.com/office/drawing/2014/chart" uri="{C3380CC4-5D6E-409C-BE32-E72D297353CC}">
                  <c16:uniqueId val="{00000000-D77E-4DD8-A47D-DCDCB3F5FB32}"/>
                </c:ext>
              </c:extLst>
            </c:dLbl>
            <c:dLbl>
              <c:idx val="1"/>
              <c:layout>
                <c:manualLayout>
                  <c:x val="-1.613092758024081E-2"/>
                  <c:y val="-5.8567002380516389E-2"/>
                </c:manualLayout>
              </c:layout>
              <c:tx>
                <c:rich>
                  <a:bodyPr rot="0" spcFirstLastPara="1" vertOverflow="ellipsis" vert="horz" wrap="square" lIns="38100" tIns="19050" rIns="38100" bIns="19050" anchor="ctr" anchorCtr="0">
                    <a:noAutofit/>
                  </a:bodyPr>
                  <a:lstStyle/>
                  <a:p>
                    <a:pPr algn="l">
                      <a:defRPr sz="900" b="0" i="0" u="none" strike="noStrike" kern="1200" baseline="0">
                        <a:solidFill>
                          <a:schemeClr val="tx1">
                            <a:lumMod val="75000"/>
                            <a:lumOff val="25000"/>
                          </a:schemeClr>
                        </a:solidFill>
                        <a:latin typeface="+mn-lt"/>
                        <a:ea typeface="+mn-ea"/>
                        <a:cs typeface="+mn-cs"/>
                      </a:defRPr>
                    </a:pPr>
                    <a:r>
                      <a:rPr lang="en-US"/>
                      <a:t>Consumer staples</a:t>
                    </a:r>
                  </a:p>
                </c:rich>
              </c:tx>
              <c:spPr>
                <a:noFill/>
                <a:ln>
                  <a:noFill/>
                </a:ln>
                <a:effectLst/>
              </c:spPr>
              <c:txPr>
                <a:bodyPr rot="0" spcFirstLastPara="1" vertOverflow="ellipsis" vert="horz" wrap="square" lIns="38100" tIns="19050" rIns="38100" bIns="19050" anchor="ctr" anchorCtr="0">
                  <a:noAutofit/>
                </a:bodyPr>
                <a:lstStyle/>
                <a:p>
                  <a:pPr algn="l">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8.9704035874439467E-2"/>
                      <c:h val="0.11157223951657204"/>
                    </c:manualLayout>
                  </c15:layout>
                </c:ext>
                <c:ext xmlns:c16="http://schemas.microsoft.com/office/drawing/2014/chart" uri="{C3380CC4-5D6E-409C-BE32-E72D297353CC}">
                  <c16:uniqueId val="{00000001-D77E-4DD8-A47D-DCDCB3F5FB32}"/>
                </c:ext>
              </c:extLst>
            </c:dLbl>
            <c:dLbl>
              <c:idx val="2"/>
              <c:layout>
                <c:manualLayout>
                  <c:x val="-5.4180149006038056E-2"/>
                  <c:y val="-3.2412818165171213E-2"/>
                </c:manualLayout>
              </c:layout>
              <c:tx>
                <c:rich>
                  <a:bodyPr/>
                  <a:lstStyle/>
                  <a:p>
                    <a:r>
                      <a:rPr lang="en-US"/>
                      <a:t>Energy</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D77E-4DD8-A47D-DCDCB3F5FB32}"/>
                </c:ext>
              </c:extLst>
            </c:dLbl>
            <c:dLbl>
              <c:idx val="3"/>
              <c:layout>
                <c:manualLayout>
                  <c:x val="-9.5067264573991103E-2"/>
                  <c:y val="-3.7209302325582078E-3"/>
                </c:manualLayout>
              </c:layout>
              <c:tx>
                <c:rich>
                  <a:bodyPr/>
                  <a:lstStyle/>
                  <a:p>
                    <a:r>
                      <a:rPr lang="en-US"/>
                      <a:t>Financials</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D77E-4DD8-A47D-DCDCB3F5FB32}"/>
                </c:ext>
              </c:extLst>
            </c:dLbl>
            <c:dLbl>
              <c:idx val="4"/>
              <c:layout>
                <c:manualLayout>
                  <c:x val="-9.8315737438649763E-4"/>
                  <c:y val="-7.1192821827504799E-3"/>
                </c:manualLayout>
              </c:layout>
              <c:tx>
                <c:rich>
                  <a:bodyPr/>
                  <a:lstStyle/>
                  <a:p>
                    <a:r>
                      <a:rPr lang="en-US"/>
                      <a:t>Health care</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D77E-4DD8-A47D-DCDCB3F5FB32}"/>
                </c:ext>
              </c:extLst>
            </c:dLbl>
            <c:dLbl>
              <c:idx val="5"/>
              <c:layout>
                <c:manualLayout>
                  <c:x val="-4.1083099906629318E-2"/>
                  <c:y val="4.6973803071364048E-2"/>
                </c:manualLayout>
              </c:layout>
              <c:tx>
                <c:rich>
                  <a:bodyPr/>
                  <a:lstStyle/>
                  <a:p>
                    <a:r>
                      <a:rPr lang="en-US"/>
                      <a:t>Industrials</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D77E-4DD8-A47D-DCDCB3F5FB32}"/>
                </c:ext>
              </c:extLst>
            </c:dLbl>
            <c:dLbl>
              <c:idx val="6"/>
              <c:layout>
                <c:manualLayout>
                  <c:x val="-7.2920965816786004E-2"/>
                  <c:y val="3.3789191552417268E-2"/>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Materials</a:t>
                    </a:r>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8.7778350136139521E-2"/>
                      <c:h val="7.7761133516846978E-2"/>
                    </c:manualLayout>
                  </c15:layout>
                </c:ext>
                <c:ext xmlns:c16="http://schemas.microsoft.com/office/drawing/2014/chart" uri="{C3380CC4-5D6E-409C-BE32-E72D297353CC}">
                  <c16:uniqueId val="{00000006-D77E-4DD8-A47D-DCDCB3F5FB32}"/>
                </c:ext>
              </c:extLst>
            </c:dLbl>
            <c:dLbl>
              <c:idx val="7"/>
              <c:tx>
                <c:rich>
                  <a:bodyPr/>
                  <a:lstStyle/>
                  <a:p>
                    <a:r>
                      <a:rPr lang="en-US"/>
                      <a:t>Real Estate</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D77E-4DD8-A47D-DCDCB3F5FB32}"/>
                </c:ext>
              </c:extLst>
            </c:dLbl>
            <c:dLbl>
              <c:idx val="8"/>
              <c:layout>
                <c:manualLayout>
                  <c:x val="-3.0493273542600896E-2"/>
                  <c:y val="5.978201794543124E-2"/>
                </c:manualLayout>
              </c:layout>
              <c:tx>
                <c:rich>
                  <a:bodyPr rot="0" spcFirstLastPara="1" vertOverflow="ellipsis" vert="horz" wrap="square" lIns="38100" tIns="19050" rIns="38100" bIns="19050" anchor="b" anchorCtr="0">
                    <a:noAutofit/>
                  </a:bodyPr>
                  <a:lstStyle/>
                  <a:p>
                    <a:pPr algn="ctr">
                      <a:defRPr sz="900" b="0" i="0" u="none" strike="noStrike" kern="1200" baseline="0">
                        <a:solidFill>
                          <a:schemeClr val="tx1">
                            <a:lumMod val="75000"/>
                            <a:lumOff val="25000"/>
                          </a:schemeClr>
                        </a:solidFill>
                        <a:latin typeface="+mn-lt"/>
                        <a:ea typeface="+mn-ea"/>
                        <a:cs typeface="+mn-cs"/>
                      </a:defRPr>
                    </a:pPr>
                    <a:r>
                      <a:rPr lang="en-US">
                        <a:solidFill>
                          <a:schemeClr val="tx1">
                            <a:lumMod val="75000"/>
                            <a:lumOff val="25000"/>
                          </a:schemeClr>
                        </a:solidFill>
                      </a:rPr>
                      <a:t>Information</a:t>
                    </a:r>
                    <a:r>
                      <a:rPr lang="en-US" baseline="0">
                        <a:solidFill>
                          <a:schemeClr val="tx1">
                            <a:lumMod val="75000"/>
                            <a:lumOff val="25000"/>
                          </a:schemeClr>
                        </a:solidFill>
                      </a:rPr>
                      <a:t> </a:t>
                    </a:r>
                    <a:r>
                      <a:rPr lang="en-US">
                        <a:solidFill>
                          <a:schemeClr val="tx1">
                            <a:lumMod val="75000"/>
                            <a:lumOff val="25000"/>
                          </a:schemeClr>
                        </a:solidFill>
                      </a:rPr>
                      <a:t>technology</a:t>
                    </a:r>
                  </a:p>
                </c:rich>
              </c:tx>
              <c:spPr>
                <a:noFill/>
                <a:ln>
                  <a:noFill/>
                </a:ln>
                <a:effectLst/>
              </c:spPr>
              <c:txPr>
                <a:bodyPr rot="0" spcFirstLastPara="1" vertOverflow="ellipsis" vert="horz" wrap="square" lIns="38100" tIns="19050" rIns="38100" bIns="19050" anchor="b" anchorCtr="0">
                  <a:noAutofit/>
                </a:bodyPr>
                <a:lstStyle/>
                <a:p>
                  <a:pPr algn="ct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0106719395501572"/>
                      <c:h val="0.13761875114447902"/>
                    </c:manualLayout>
                  </c15:layout>
                </c:ext>
                <c:ext xmlns:c16="http://schemas.microsoft.com/office/drawing/2014/chart" uri="{C3380CC4-5D6E-409C-BE32-E72D297353CC}">
                  <c16:uniqueId val="{00000008-D77E-4DD8-A47D-DCDCB3F5FB32}"/>
                </c:ext>
              </c:extLst>
            </c:dLbl>
            <c:dLbl>
              <c:idx val="9"/>
              <c:layout>
                <c:manualLayout>
                  <c:x val="8.9686098654708189E-3"/>
                  <c:y val="3.4108133111718681E-17"/>
                </c:manualLayout>
              </c:layout>
              <c:tx>
                <c:rich>
                  <a:bodyPr/>
                  <a:lstStyle/>
                  <a:p>
                    <a:r>
                      <a:rPr lang="en-US"/>
                      <a:t>Telecommunications</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D77E-4DD8-A47D-DCDCB3F5FB32}"/>
                </c:ext>
              </c:extLst>
            </c:dLbl>
            <c:dLbl>
              <c:idx val="10"/>
              <c:layout>
                <c:manualLayout>
                  <c:x val="-7.8923766816143631E-2"/>
                  <c:y val="0"/>
                </c:manualLayout>
              </c:layout>
              <c:tx>
                <c:rich>
                  <a:bodyPr/>
                  <a:lstStyle/>
                  <a:p>
                    <a:r>
                      <a:rPr lang="en-US"/>
                      <a:t>Utilities</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D77E-4DD8-A47D-DCDCB3F5FB32}"/>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trendline>
            <c:spPr>
              <a:ln w="19050" cap="rnd">
                <a:solidFill>
                  <a:schemeClr val="accent1"/>
                </a:solidFill>
                <a:prstDash val="sysDot"/>
              </a:ln>
              <a:effectLst/>
            </c:spPr>
            <c:trendlineType val="linear"/>
            <c:dispRSqr val="1"/>
            <c:dispEq val="0"/>
            <c:trendlineLbl>
              <c:layout>
                <c:manualLayout>
                  <c:x val="-4.843012270525008E-2"/>
                  <c:y val="-0.50811656672997174"/>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'Robustness check'!$C$20:$C$30</c:f>
              <c:numCache>
                <c:formatCode>General</c:formatCode>
                <c:ptCount val="11"/>
                <c:pt idx="0">
                  <c:v>35.049999999999997</c:v>
                </c:pt>
                <c:pt idx="1">
                  <c:v>33.67</c:v>
                </c:pt>
                <c:pt idx="2">
                  <c:v>58.88</c:v>
                </c:pt>
                <c:pt idx="3">
                  <c:v>30.81</c:v>
                </c:pt>
                <c:pt idx="4">
                  <c:v>37.409999999999997</c:v>
                </c:pt>
                <c:pt idx="5">
                  <c:v>44.89</c:v>
                </c:pt>
                <c:pt idx="6">
                  <c:v>53.03</c:v>
                </c:pt>
                <c:pt idx="7">
                  <c:v>#N/A</c:v>
                </c:pt>
                <c:pt idx="8">
                  <c:v>57.15</c:v>
                </c:pt>
                <c:pt idx="9">
                  <c:v>17.43</c:v>
                </c:pt>
                <c:pt idx="10">
                  <c:v>46.29</c:v>
                </c:pt>
              </c:numCache>
            </c:numRef>
          </c:xVal>
          <c:yVal>
            <c:numRef>
              <c:f>'Robustness check'!$D$20:$D$30</c:f>
              <c:numCache>
                <c:formatCode>General</c:formatCode>
                <c:ptCount val="11"/>
                <c:pt idx="0">
                  <c:v>-0.39848719999999999</c:v>
                </c:pt>
                <c:pt idx="1">
                  <c:v>1.192218</c:v>
                </c:pt>
                <c:pt idx="2">
                  <c:v>2.2354829999999999</c:v>
                </c:pt>
                <c:pt idx="3">
                  <c:v>0.42012100000000002</c:v>
                </c:pt>
                <c:pt idx="4">
                  <c:v>1.2633650000000001</c:v>
                </c:pt>
                <c:pt idx="5">
                  <c:v>-0.82223420000000003</c:v>
                </c:pt>
                <c:pt idx="6">
                  <c:v>-3.2298629999999999</c:v>
                </c:pt>
                <c:pt idx="7">
                  <c:v>-0.57838900000000004</c:v>
                </c:pt>
                <c:pt idx="8">
                  <c:v>-3.2404510000000002</c:v>
                </c:pt>
                <c:pt idx="9">
                  <c:v>6.137086</c:v>
                </c:pt>
                <c:pt idx="10">
                  <c:v>-2.9788489999999999</c:v>
                </c:pt>
              </c:numCache>
            </c:numRef>
          </c:yVal>
          <c:smooth val="0"/>
          <c:extLst>
            <c:ext xmlns:c16="http://schemas.microsoft.com/office/drawing/2014/chart" uri="{C3380CC4-5D6E-409C-BE32-E72D297353CC}">
              <c16:uniqueId val="{0000000C-D77E-4DD8-A47D-DCDCB3F5FB32}"/>
            </c:ext>
          </c:extLst>
        </c:ser>
        <c:ser>
          <c:idx val="1"/>
          <c:order val="1"/>
          <c:spPr>
            <a:ln w="25400" cap="rnd">
              <a:noFill/>
              <a:round/>
            </a:ln>
            <a:effectLst/>
          </c:spPr>
          <c:marker>
            <c:symbol val="circle"/>
            <c:size val="5"/>
            <c:spPr>
              <a:noFill/>
              <a:ln w="9525">
                <a:noFill/>
              </a:ln>
              <a:effectLst/>
            </c:spPr>
          </c:marker>
          <c:xVal>
            <c:numRef>
              <c:f>'Robustness check'!$L$3:$L$14</c:f>
              <c:numCache>
                <c:formatCode>General</c:formatCode>
                <c:ptCount val="12"/>
              </c:numCache>
            </c:numRef>
          </c:xVal>
          <c:yVal>
            <c:numRef>
              <c:f>'Robustness check'!$M$3:$M$14</c:f>
              <c:numCache>
                <c:formatCode>General</c:formatCode>
                <c:ptCount val="12"/>
              </c:numCache>
            </c:numRef>
          </c:yVal>
          <c:smooth val="0"/>
          <c:extLst>
            <c:ext xmlns:c16="http://schemas.microsoft.com/office/drawing/2014/chart" uri="{C3380CC4-5D6E-409C-BE32-E72D297353CC}">
              <c16:uniqueId val="{0000000E-D77E-4DD8-A47D-DCDCB3F5FB32}"/>
            </c:ext>
          </c:extLst>
        </c:ser>
        <c:dLbls>
          <c:showLegendKey val="0"/>
          <c:showVal val="0"/>
          <c:showCatName val="0"/>
          <c:showSerName val="0"/>
          <c:showPercent val="0"/>
          <c:showBubbleSize val="0"/>
        </c:dLbls>
        <c:axId val="463209776"/>
        <c:axId val="463201576"/>
      </c:scatterChart>
      <c:valAx>
        <c:axId val="463209776"/>
        <c:scaling>
          <c:orientation val="minMax"/>
          <c:max val="60"/>
          <c:min val="10"/>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sz="1000" b="0" i="0" baseline="0">
                    <a:effectLst/>
                  </a:rPr>
                  <a:t>2016 foreign sales (percent of total sales)</a:t>
                </a:r>
              </a:p>
              <a:p>
                <a:pPr>
                  <a:defRPr/>
                </a:pPr>
                <a:endParaRPr lang="en-US" sz="400">
                  <a:effectLst/>
                </a:endParaRP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low"/>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201576"/>
        <c:crosses val="autoZero"/>
        <c:crossBetween val="midCat"/>
      </c:valAx>
      <c:valAx>
        <c:axId val="463201576"/>
        <c:scaling>
          <c:orientation val="minMax"/>
          <c:max val="10"/>
          <c:min val="-5"/>
        </c:scaling>
        <c:delete val="0"/>
        <c:axPos val="l"/>
        <c:majorGridlines>
          <c:spPr>
            <a:ln w="9525" cap="flat" cmpd="sng" algn="ctr">
              <a:noFill/>
              <a:round/>
            </a:ln>
            <a:effectLst/>
          </c:spPr>
        </c:majorGridlines>
        <c:title>
          <c:tx>
            <c:rich>
              <a:bodyPr rot="0" spcFirstLastPara="1" vertOverflow="ellipsis"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sz="1000" b="0" i="0" baseline="0">
                    <a:solidFill>
                      <a:schemeClr val="tx1"/>
                    </a:solidFill>
                    <a:effectLst/>
                  </a:rPr>
                  <a:t>Residual from July-December 2017 sample estimates on November 2016-June 2017 sample estimates</a:t>
                </a:r>
              </a:p>
              <a:p>
                <a:pPr>
                  <a:defRPr/>
                </a:pPr>
                <a:endParaRPr lang="en-US" sz="1000">
                  <a:effectLst/>
                </a:endParaRPr>
              </a:p>
            </c:rich>
          </c:tx>
          <c:layout>
            <c:manualLayout>
              <c:xMode val="edge"/>
              <c:yMode val="edge"/>
              <c:x val="0.12914798206278028"/>
              <c:y val="8.6842085915731111E-4"/>
            </c:manualLayout>
          </c:layout>
          <c:overlay val="0"/>
          <c:spPr>
            <a:noFill/>
            <a:ln>
              <a:noFill/>
            </a:ln>
            <a:effectLst/>
          </c:spPr>
          <c:txPr>
            <a:bodyPr rot="0" spcFirstLastPara="1" vertOverflow="ellipsis"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low"/>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209776"/>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7.072768816519294E-2"/>
          <c:y val="9.0848050987493406E-2"/>
          <c:w val="0.89960672391679197"/>
          <c:h val="0.5524005761329025"/>
        </c:manualLayout>
      </c:layout>
      <c:barChart>
        <c:barDir val="col"/>
        <c:grouping val="stacked"/>
        <c:varyColors val="0"/>
        <c:ser>
          <c:idx val="0"/>
          <c:order val="0"/>
          <c:spPr>
            <a:solidFill>
              <a:srgbClr val="ED7D31"/>
            </a:solidFill>
            <a:ln>
              <a:noFill/>
            </a:ln>
          </c:spPr>
          <c:invertIfNegative val="0"/>
          <c:cat>
            <c:strRef>
              <c:f>'Figure 3'!$N$140:$X$140</c:f>
              <c:strCache>
                <c:ptCount val="11"/>
                <c:pt idx="0">
                  <c:v>Real estate</c:v>
                </c:pt>
                <c:pt idx="1">
                  <c:v>Energy</c:v>
                </c:pt>
                <c:pt idx="2">
                  <c:v>Information technology</c:v>
                </c:pt>
                <c:pt idx="3">
                  <c:v>Health care</c:v>
                </c:pt>
                <c:pt idx="4">
                  <c:v>Materials</c:v>
                </c:pt>
                <c:pt idx="5">
                  <c:v>Financials</c:v>
                </c:pt>
                <c:pt idx="6">
                  <c:v>Consumer discretionary</c:v>
                </c:pt>
                <c:pt idx="7">
                  <c:v>Consumer staples</c:v>
                </c:pt>
                <c:pt idx="8">
                  <c:v>Utilities</c:v>
                </c:pt>
                <c:pt idx="9">
                  <c:v>Telecommunication services</c:v>
                </c:pt>
                <c:pt idx="10">
                  <c:v>Industrials</c:v>
                </c:pt>
              </c:strCache>
            </c:strRef>
          </c:cat>
          <c:val>
            <c:numRef>
              <c:f>'Figure 3'!$N$141:$X$141</c:f>
              <c:numCache>
                <c:formatCode>General</c:formatCode>
                <c:ptCount val="11"/>
                <c:pt idx="0">
                  <c:v>4.134307362566183</c:v>
                </c:pt>
                <c:pt idx="1">
                  <c:v>16.504124636721858</c:v>
                </c:pt>
                <c:pt idx="2">
                  <c:v>20.289457533402935</c:v>
                </c:pt>
                <c:pt idx="3">
                  <c:v>23.273102366973795</c:v>
                </c:pt>
                <c:pt idx="4">
                  <c:v>27.017544897781875</c:v>
                </c:pt>
                <c:pt idx="5">
                  <c:v>29.003384677485585</c:v>
                </c:pt>
                <c:pt idx="6">
                  <c:v>29.639278587246377</c:v>
                </c:pt>
                <c:pt idx="7">
                  <c:v>29.738386892845082</c:v>
                </c:pt>
                <c:pt idx="8">
                  <c:v>30.115449045571431</c:v>
                </c:pt>
                <c:pt idx="9">
                  <c:v>30.664941147654524</c:v>
                </c:pt>
                <c:pt idx="10">
                  <c:v>31.928769902380033</c:v>
                </c:pt>
              </c:numCache>
            </c:numRef>
          </c:val>
          <c:extLst>
            <c:ext xmlns:c16="http://schemas.microsoft.com/office/drawing/2014/chart" uri="{C3380CC4-5D6E-409C-BE32-E72D297353CC}">
              <c16:uniqueId val="{00000000-8965-41D4-BB1A-EEC6812782E1}"/>
            </c:ext>
          </c:extLst>
        </c:ser>
        <c:dLbls>
          <c:showLegendKey val="0"/>
          <c:showVal val="0"/>
          <c:showCatName val="0"/>
          <c:showSerName val="0"/>
          <c:showPercent val="0"/>
          <c:showBubbleSize val="0"/>
        </c:dLbls>
        <c:gapWidth val="150"/>
        <c:overlap val="100"/>
        <c:axId val="44952576"/>
        <c:axId val="48423296"/>
      </c:barChart>
      <c:catAx>
        <c:axId val="44952576"/>
        <c:scaling>
          <c:orientation val="minMax"/>
        </c:scaling>
        <c:delete val="0"/>
        <c:axPos val="b"/>
        <c:numFmt formatCode="General" sourceLinked="1"/>
        <c:majorTickMark val="none"/>
        <c:minorTickMark val="none"/>
        <c:tickLblPos val="nextTo"/>
        <c:spPr>
          <a:ln w="15875">
            <a:solidFill>
              <a:srgbClr val="787878"/>
            </a:solidFill>
          </a:ln>
        </c:spPr>
        <c:crossAx val="48423296"/>
        <c:crosses val="autoZero"/>
        <c:auto val="1"/>
        <c:lblAlgn val="ctr"/>
        <c:lblOffset val="100"/>
        <c:noMultiLvlLbl val="0"/>
      </c:catAx>
      <c:valAx>
        <c:axId val="48423296"/>
        <c:scaling>
          <c:orientation val="minMax"/>
        </c:scaling>
        <c:delete val="0"/>
        <c:axPos val="l"/>
        <c:numFmt formatCode="General" sourceLinked="0"/>
        <c:majorTickMark val="out"/>
        <c:minorTickMark val="none"/>
        <c:tickLblPos val="nextTo"/>
        <c:spPr>
          <a:ln>
            <a:noFill/>
          </a:ln>
        </c:spPr>
        <c:crossAx val="44952576"/>
        <c:crosses val="autoZero"/>
        <c:crossBetween val="between"/>
      </c:valAx>
      <c:spPr>
        <a:noFill/>
        <a:extLst>
          <a:ext uri="{909E8E84-426E-40DD-AFC4-6F175D3DCCD1}">
            <a14:hiddenFill xmlns:a14="http://schemas.microsoft.com/office/drawing/2010/main">
              <a:solidFill>
                <a:sysClr val="window" lastClr="FFFFFF"/>
              </a:solidFill>
            </a14:hiddenFill>
          </a:ext>
        </a:extLst>
      </c:spPr>
    </c:plotArea>
    <c:plotVisOnly val="1"/>
    <c:dispBlanksAs val="zero"/>
    <c:showDLblsOverMax val="0"/>
  </c:chart>
  <c:spPr>
    <a:noFill/>
    <a:ln>
      <a:noFill/>
    </a:ln>
    <a:extLst/>
  </c:spPr>
  <c:txPr>
    <a:bodyPr/>
    <a:lstStyle/>
    <a:p>
      <a:pPr>
        <a:defRPr sz="1000">
          <a:latin typeface="Arial" pitchFamily="34" charset="0"/>
          <a:cs typeface="Arial" pitchFamily="34" charset="0"/>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730413835256893"/>
          <c:y val="5.8886032562125108E-2"/>
          <c:w val="0.83424837306295618"/>
          <c:h val="0.79920031846918882"/>
        </c:manualLayout>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alpha val="96000"/>
                  </a:schemeClr>
                </a:solidFill>
              </a:ln>
              <a:effectLst/>
            </c:spPr>
          </c:marker>
          <c:dLbls>
            <c:dLbl>
              <c:idx val="0"/>
              <c:layout>
                <c:manualLayout>
                  <c:x val="-1.1204481792717087E-2"/>
                  <c:y val="-4.7986289631533847E-2"/>
                </c:manualLayout>
              </c:layout>
              <c:tx>
                <c:rich>
                  <a:bodyPr/>
                  <a:lstStyle/>
                  <a:p>
                    <a:r>
                      <a:rPr lang="en-US"/>
                      <a:t>Consumer discretionary</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E4D5-4A0C-8A64-61A012443AA9}"/>
                </c:ext>
              </c:extLst>
            </c:dLbl>
            <c:dLbl>
              <c:idx val="1"/>
              <c:tx>
                <c:rich>
                  <a:bodyPr/>
                  <a:lstStyle/>
                  <a:p>
                    <a:r>
                      <a:rPr lang="en-US"/>
                      <a:t>Consumer staples</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E4D5-4A0C-8A64-61A012443AA9}"/>
                </c:ext>
              </c:extLst>
            </c:dLbl>
            <c:dLbl>
              <c:idx val="2"/>
              <c:tx>
                <c:rich>
                  <a:bodyPr/>
                  <a:lstStyle/>
                  <a:p>
                    <a:r>
                      <a:rPr lang="en-US"/>
                      <a:t>Energy</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E4D5-4A0C-8A64-61A012443AA9}"/>
                </c:ext>
              </c:extLst>
            </c:dLbl>
            <c:dLbl>
              <c:idx val="3"/>
              <c:layout>
                <c:manualLayout>
                  <c:x val="-9.5238095238095372E-2"/>
                  <c:y val="-4.7986289631533882E-2"/>
                </c:manualLayout>
              </c:layout>
              <c:tx>
                <c:rich>
                  <a:bodyPr/>
                  <a:lstStyle/>
                  <a:p>
                    <a:r>
                      <a:rPr lang="en-US"/>
                      <a:t>Financials</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E4D5-4A0C-8A64-61A012443AA9}"/>
                </c:ext>
              </c:extLst>
            </c:dLbl>
            <c:dLbl>
              <c:idx val="4"/>
              <c:tx>
                <c:rich>
                  <a:bodyPr/>
                  <a:lstStyle/>
                  <a:p>
                    <a:r>
                      <a:rPr lang="en-US"/>
                      <a:t>Health care</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4D5-4A0C-8A64-61A012443AA9}"/>
                </c:ext>
              </c:extLst>
            </c:dLbl>
            <c:dLbl>
              <c:idx val="5"/>
              <c:tx>
                <c:rich>
                  <a:bodyPr/>
                  <a:lstStyle/>
                  <a:p>
                    <a:r>
                      <a:rPr lang="en-US"/>
                      <a:t>Industrials</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4D5-4A0C-8A64-61A012443AA9}"/>
                </c:ext>
              </c:extLst>
            </c:dLbl>
            <c:dLbl>
              <c:idx val="6"/>
              <c:layout>
                <c:manualLayout>
                  <c:x val="-0.10245642371626623"/>
                  <c:y val="-1.0777472192324264E-2"/>
                </c:manualLayout>
              </c:layout>
              <c:tx>
                <c:rich>
                  <a:bodyPr/>
                  <a:lstStyle/>
                  <a:p>
                    <a:r>
                      <a:rPr lang="en-US"/>
                      <a:t>Materials</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4D5-4A0C-8A64-61A012443AA9}"/>
                </c:ext>
              </c:extLst>
            </c:dLbl>
            <c:dLbl>
              <c:idx val="7"/>
              <c:layout>
                <c:manualLayout>
                  <c:x val="0"/>
                  <c:y val="2.0565552699228665E-2"/>
                </c:manualLayout>
              </c:layout>
              <c:tx>
                <c:rich>
                  <a:bodyPr/>
                  <a:lstStyle/>
                  <a:p>
                    <a:r>
                      <a:rPr lang="en-US"/>
                      <a:t>Real estate</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E4D5-4A0C-8A64-61A012443AA9}"/>
                </c:ext>
              </c:extLst>
            </c:dLbl>
            <c:dLbl>
              <c:idx val="8"/>
              <c:layout>
                <c:manualLayout>
                  <c:x val="-5.6022408963585435E-3"/>
                  <c:y val="3.0848329048843187E-2"/>
                </c:manualLayout>
              </c:layout>
              <c:tx>
                <c:rich>
                  <a:bodyPr/>
                  <a:lstStyle/>
                  <a:p>
                    <a:r>
                      <a:rPr lang="en-US"/>
                      <a:t>Information technology</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E4D5-4A0C-8A64-61A012443AA9}"/>
                </c:ext>
              </c:extLst>
            </c:dLbl>
            <c:dLbl>
              <c:idx val="9"/>
              <c:layout>
                <c:manualLayout>
                  <c:x val="-6.0913705583757836E-3"/>
                  <c:y val="-1.2172854534388352E-2"/>
                </c:manualLayout>
              </c:layout>
              <c:tx>
                <c:rich>
                  <a:bodyPr/>
                  <a:lstStyle/>
                  <a:p>
                    <a:r>
                      <a:rPr lang="en-US"/>
                      <a:t>Telecommunication services</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E4D5-4A0C-8A64-61A012443AA9}"/>
                </c:ext>
              </c:extLst>
            </c:dLbl>
            <c:dLbl>
              <c:idx val="10"/>
              <c:tx>
                <c:rich>
                  <a:bodyPr/>
                  <a:lstStyle/>
                  <a:p>
                    <a:r>
                      <a:rPr lang="en-US"/>
                      <a:t>Utilities</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E4D5-4A0C-8A64-61A012443AA9}"/>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trendline>
            <c:spPr>
              <a:ln w="19050" cap="rnd">
                <a:solidFill>
                  <a:schemeClr val="accent1"/>
                </a:solidFill>
                <a:prstDash val="sysDot"/>
              </a:ln>
              <a:effectLst/>
            </c:spPr>
            <c:trendlineType val="linear"/>
            <c:dispRSqr val="1"/>
            <c:dispEq val="0"/>
            <c:trendlineLbl>
              <c:layout>
                <c:manualLayout>
                  <c:x val="-0.48722777299896336"/>
                  <c:y val="-2.986026489619388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errBars>
            <c:errDir val="y"/>
            <c:errBarType val="both"/>
            <c:errValType val="cust"/>
            <c:noEndCap val="1"/>
            <c:plus>
              <c:numRef>
                <c:f>'Scatter tax rates'!$F$4:$F$14</c:f>
                <c:numCache>
                  <c:formatCode>General</c:formatCode>
                  <c:ptCount val="11"/>
                  <c:pt idx="0">
                    <c:v>0.84299999999999997</c:v>
                  </c:pt>
                  <c:pt idx="1">
                    <c:v>1.55</c:v>
                  </c:pt>
                  <c:pt idx="2">
                    <c:v>1.96</c:v>
                  </c:pt>
                  <c:pt idx="3">
                    <c:v>2.1</c:v>
                  </c:pt>
                  <c:pt idx="4">
                    <c:v>0.90500000000000003</c:v>
                  </c:pt>
                  <c:pt idx="5">
                    <c:v>1.3599999999999999</c:v>
                  </c:pt>
                  <c:pt idx="6">
                    <c:v>0.77600000000000002</c:v>
                  </c:pt>
                  <c:pt idx="7">
                    <c:v>1.1499999999999999</c:v>
                  </c:pt>
                  <c:pt idx="8">
                    <c:v>1.82</c:v>
                  </c:pt>
                  <c:pt idx="9">
                    <c:v>2.5100000000000002</c:v>
                  </c:pt>
                  <c:pt idx="10">
                    <c:v>1.22</c:v>
                  </c:pt>
                </c:numCache>
              </c:numRef>
            </c:plus>
            <c:minus>
              <c:numRef>
                <c:f>'Scatter tax rates'!$F$4:$F$14</c:f>
                <c:numCache>
                  <c:formatCode>General</c:formatCode>
                  <c:ptCount val="11"/>
                  <c:pt idx="0">
                    <c:v>0.84299999999999997</c:v>
                  </c:pt>
                  <c:pt idx="1">
                    <c:v>1.55</c:v>
                  </c:pt>
                  <c:pt idx="2">
                    <c:v>1.96</c:v>
                  </c:pt>
                  <c:pt idx="3">
                    <c:v>2.1</c:v>
                  </c:pt>
                  <c:pt idx="4">
                    <c:v>0.90500000000000003</c:v>
                  </c:pt>
                  <c:pt idx="5">
                    <c:v>1.3599999999999999</c:v>
                  </c:pt>
                  <c:pt idx="6">
                    <c:v>0.77600000000000002</c:v>
                  </c:pt>
                  <c:pt idx="7">
                    <c:v>1.1499999999999999</c:v>
                  </c:pt>
                  <c:pt idx="8">
                    <c:v>1.82</c:v>
                  </c:pt>
                  <c:pt idx="9">
                    <c:v>2.5100000000000002</c:v>
                  </c:pt>
                  <c:pt idx="10">
                    <c:v>1.22</c:v>
                  </c:pt>
                </c:numCache>
              </c:numRef>
            </c:minus>
            <c:spPr>
              <a:noFill/>
              <a:ln w="9525" cap="flat" cmpd="sng" algn="ctr">
                <a:solidFill>
                  <a:schemeClr val="accent1">
                    <a:alpha val="50000"/>
                  </a:schemeClr>
                </a:solidFill>
                <a:round/>
              </a:ln>
              <a:effectLst/>
            </c:spPr>
          </c:errBars>
          <c:xVal>
            <c:numRef>
              <c:f>'Scatter tax rates'!$D$4:$D$14</c:f>
              <c:numCache>
                <c:formatCode>General</c:formatCode>
                <c:ptCount val="11"/>
                <c:pt idx="0">
                  <c:v>29.639278587246377</c:v>
                </c:pt>
                <c:pt idx="1">
                  <c:v>29.738386892845082</c:v>
                </c:pt>
                <c:pt idx="2">
                  <c:v>16.504124636721858</c:v>
                </c:pt>
                <c:pt idx="3">
                  <c:v>29.003384677485585</c:v>
                </c:pt>
                <c:pt idx="4">
                  <c:v>23.273102366973795</c:v>
                </c:pt>
                <c:pt idx="5">
                  <c:v>31.928769902380033</c:v>
                </c:pt>
                <c:pt idx="6">
                  <c:v>27.017544897781875</c:v>
                </c:pt>
                <c:pt idx="7">
                  <c:v>4.134307362566183</c:v>
                </c:pt>
                <c:pt idx="8">
                  <c:v>20.289457533402935</c:v>
                </c:pt>
                <c:pt idx="9">
                  <c:v>30.664941147654524</c:v>
                </c:pt>
                <c:pt idx="10">
                  <c:v>30.115449045571431</c:v>
                </c:pt>
              </c:numCache>
            </c:numRef>
          </c:xVal>
          <c:yVal>
            <c:numRef>
              <c:f>'Scatter tax rates'!$E$4:$E$14</c:f>
              <c:numCache>
                <c:formatCode>General</c:formatCode>
                <c:ptCount val="11"/>
                <c:pt idx="0">
                  <c:v>4.26</c:v>
                </c:pt>
                <c:pt idx="1">
                  <c:v>1.3599999999999999</c:v>
                </c:pt>
                <c:pt idx="2">
                  <c:v>2.15</c:v>
                </c:pt>
                <c:pt idx="3">
                  <c:v>6.9599999999999991</c:v>
                </c:pt>
                <c:pt idx="4">
                  <c:v>2.09</c:v>
                </c:pt>
                <c:pt idx="5">
                  <c:v>3.7600000000000002</c:v>
                </c:pt>
                <c:pt idx="6">
                  <c:v>3.66</c:v>
                </c:pt>
                <c:pt idx="7">
                  <c:v>-2.1</c:v>
                </c:pt>
                <c:pt idx="8">
                  <c:v>-0.32299999999999995</c:v>
                </c:pt>
                <c:pt idx="9">
                  <c:v>9.35</c:v>
                </c:pt>
                <c:pt idx="10">
                  <c:v>-1.68</c:v>
                </c:pt>
              </c:numCache>
            </c:numRef>
          </c:yVal>
          <c:smooth val="0"/>
          <c:extLst>
            <c:ext xmlns:c16="http://schemas.microsoft.com/office/drawing/2014/chart" uri="{C3380CC4-5D6E-409C-BE32-E72D297353CC}">
              <c16:uniqueId val="{0000000C-E4D5-4A0C-8A64-61A012443AA9}"/>
            </c:ext>
          </c:extLst>
        </c:ser>
        <c:dLbls>
          <c:showLegendKey val="0"/>
          <c:showVal val="0"/>
          <c:showCatName val="0"/>
          <c:showSerName val="0"/>
          <c:showPercent val="0"/>
          <c:showBubbleSize val="0"/>
        </c:dLbls>
        <c:axId val="463209776"/>
        <c:axId val="463201576"/>
      </c:scatterChart>
      <c:valAx>
        <c:axId val="463209776"/>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a:t>2017 effective</a:t>
                </a:r>
                <a:r>
                  <a:rPr lang="fr-FR" baseline="0"/>
                  <a:t> tax rates </a:t>
                </a:r>
                <a:endParaRPr lang="fr-FR" strike="sngStrike" baseline="0">
                  <a:solidFill>
                    <a:srgbClr val="FF0000"/>
                  </a:solidFill>
                </a:endParaRP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low"/>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201576"/>
        <c:crosses val="autoZero"/>
        <c:crossBetween val="midCat"/>
      </c:valAx>
      <c:valAx>
        <c:axId val="463201576"/>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a:t>Percent</a:t>
                </a:r>
                <a:r>
                  <a:rPr lang="fr-FR" baseline="0"/>
                  <a:t> </a:t>
                </a:r>
                <a:r>
                  <a:rPr lang="fr-FR" baseline="0">
                    <a:solidFill>
                      <a:schemeClr val="tx1">
                        <a:lumMod val="75000"/>
                        <a:lumOff val="25000"/>
                      </a:schemeClr>
                    </a:solidFill>
                  </a:rPr>
                  <a:t>change </a:t>
                </a:r>
                <a:r>
                  <a:rPr lang="fr-FR" strike="noStrike" baseline="0">
                    <a:solidFill>
                      <a:schemeClr val="tx1">
                        <a:lumMod val="75000"/>
                        <a:lumOff val="25000"/>
                      </a:schemeClr>
                    </a:solidFill>
                  </a:rPr>
                  <a:t>in</a:t>
                </a:r>
                <a:r>
                  <a:rPr lang="fr-FR" baseline="0">
                    <a:solidFill>
                      <a:schemeClr val="tx1">
                        <a:lumMod val="75000"/>
                        <a:lumOff val="25000"/>
                      </a:schemeClr>
                    </a:solidFill>
                  </a:rPr>
                  <a:t> stock </a:t>
                </a:r>
                <a:r>
                  <a:rPr lang="fr-FR" baseline="0"/>
                  <a:t>prices (1 standard error)</a:t>
                </a:r>
                <a:endParaRPr lang="fr-F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low"/>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209776"/>
        <c:crosses val="autoZero"/>
        <c:crossBetween val="midCat"/>
      </c:valAx>
      <c:spPr>
        <a:solidFill>
          <a:schemeClr val="bg1"/>
        </a:solid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730413835256893"/>
          <c:y val="5.8886032562125108E-2"/>
          <c:w val="0.83424837306295618"/>
          <c:h val="0.79920031846918882"/>
        </c:manualLayout>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alpha val="96000"/>
                  </a:schemeClr>
                </a:solidFill>
              </a:ln>
              <a:effectLst/>
            </c:spPr>
          </c:marker>
          <c:dLbls>
            <c:dLbl>
              <c:idx val="0"/>
              <c:layout>
                <c:manualLayout>
                  <c:x val="-8.7768440709617174E-2"/>
                  <c:y val="-8.3107497741644082E-2"/>
                </c:manualLayout>
              </c:layout>
              <c:tx>
                <c:rich>
                  <a:bodyPr/>
                  <a:lstStyle/>
                  <a:p>
                    <a:r>
                      <a:rPr lang="en-US"/>
                      <a:t>Consumer discretionary</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2818-4588-BD86-B58045EBF524}"/>
                </c:ext>
              </c:extLst>
            </c:dLbl>
            <c:dLbl>
              <c:idx val="1"/>
              <c:layout>
                <c:manualLayout>
                  <c:x val="-9.3370681605975722E-3"/>
                  <c:y val="9.0334236675699953E-2"/>
                </c:manualLayout>
              </c:layout>
              <c:tx>
                <c:rich>
                  <a:bodyPr/>
                  <a:lstStyle/>
                  <a:p>
                    <a:r>
                      <a:rPr lang="en-US"/>
                      <a:t>Consumer staples</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2818-4588-BD86-B58045EBF524}"/>
                </c:ext>
              </c:extLst>
            </c:dLbl>
            <c:dLbl>
              <c:idx val="2"/>
              <c:tx>
                <c:rich>
                  <a:bodyPr/>
                  <a:lstStyle/>
                  <a:p>
                    <a:r>
                      <a:rPr lang="en-US"/>
                      <a:t>Energy</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2818-4588-BD86-B58045EBF524}"/>
                </c:ext>
              </c:extLst>
            </c:dLbl>
            <c:dLbl>
              <c:idx val="3"/>
              <c:layout>
                <c:manualLayout>
                  <c:x val="-1.1204481792717087E-2"/>
                  <c:y val="-0.11201445347786815"/>
                </c:manualLayout>
              </c:layout>
              <c:tx>
                <c:rich>
                  <a:bodyPr/>
                  <a:lstStyle/>
                  <a:p>
                    <a:r>
                      <a:rPr lang="en-US"/>
                      <a:t>Financials</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2818-4588-BD86-B58045EBF524}"/>
                </c:ext>
              </c:extLst>
            </c:dLbl>
            <c:dLbl>
              <c:idx val="4"/>
              <c:layout>
                <c:manualLayout>
                  <c:x val="-5.602240896358545E-2"/>
                  <c:y val="-7.2267389340560737E-3"/>
                </c:manualLayout>
              </c:layout>
              <c:tx>
                <c:rich>
                  <a:bodyPr/>
                  <a:lstStyle/>
                  <a:p>
                    <a:r>
                      <a:rPr lang="en-US"/>
                      <a:t>Health care</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2818-4588-BD86-B58045EBF524}"/>
                </c:ext>
              </c:extLst>
            </c:dLbl>
            <c:dLbl>
              <c:idx val="5"/>
              <c:layout>
                <c:manualLayout>
                  <c:x val="-3.7348272642390291E-3"/>
                  <c:y val="-3.2520325203252036E-2"/>
                </c:manualLayout>
              </c:layout>
              <c:tx>
                <c:rich>
                  <a:bodyPr/>
                  <a:lstStyle/>
                  <a:p>
                    <a:r>
                      <a:rPr lang="en-US"/>
                      <a:t>Industrials</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2818-4588-BD86-B58045EBF524}"/>
                </c:ext>
              </c:extLst>
            </c:dLbl>
            <c:dLbl>
              <c:idx val="6"/>
              <c:layout>
                <c:manualLayout>
                  <c:x val="3.9215686274509769E-2"/>
                  <c:y val="-1.0840108401084011E-2"/>
                </c:manualLayout>
              </c:layout>
              <c:tx>
                <c:rich>
                  <a:bodyPr/>
                  <a:lstStyle/>
                  <a:p>
                    <a:r>
                      <a:rPr lang="en-US"/>
                      <a:t>Materials</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2818-4588-BD86-B58045EBF524}"/>
                </c:ext>
              </c:extLst>
            </c:dLbl>
            <c:dLbl>
              <c:idx val="7"/>
              <c:tx>
                <c:rich>
                  <a:bodyPr/>
                  <a:lstStyle/>
                  <a:p>
                    <a:r>
                      <a:rPr lang="en-US"/>
                      <a:t>Real estate</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2818-4588-BD86-B58045EBF524}"/>
                </c:ext>
              </c:extLst>
            </c:dLbl>
            <c:dLbl>
              <c:idx val="8"/>
              <c:layout>
                <c:manualLayout>
                  <c:x val="-5.6022408963585435E-3"/>
                  <c:y val="7.5880758807588072E-2"/>
                </c:manualLayout>
              </c:layout>
              <c:tx>
                <c:rich>
                  <a:bodyPr/>
                  <a:lstStyle/>
                  <a:p>
                    <a:r>
                      <a:rPr lang="en-US"/>
                      <a:t>Information</a:t>
                    </a:r>
                    <a:r>
                      <a:rPr lang="en-US" baseline="0"/>
                      <a:t> t</a:t>
                    </a:r>
                    <a:r>
                      <a:rPr lang="en-US"/>
                      <a:t>echnology</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2818-4588-BD86-B58045EBF524}"/>
                </c:ext>
              </c:extLst>
            </c:dLbl>
            <c:dLbl>
              <c:idx val="9"/>
              <c:layout>
                <c:manualLayout>
                  <c:x val="-2.9337217566302873E-3"/>
                  <c:y val="-6.4433416411183927E-2"/>
                </c:manualLayout>
              </c:layout>
              <c:tx>
                <c:rich>
                  <a:bodyPr/>
                  <a:lstStyle/>
                  <a:p>
                    <a:r>
                      <a:rPr lang="en-US"/>
                      <a:t>Telecommunication services</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2818-4588-BD86-B58045EBF524}"/>
                </c:ext>
              </c:extLst>
            </c:dLbl>
            <c:dLbl>
              <c:idx val="10"/>
              <c:layout>
                <c:manualLayout>
                  <c:x val="9.3370681605975045E-3"/>
                  <c:y val="1.0840108401084011E-2"/>
                </c:manualLayout>
              </c:layout>
              <c:tx>
                <c:rich>
                  <a:bodyPr/>
                  <a:lstStyle/>
                  <a:p>
                    <a:r>
                      <a:rPr lang="en-US"/>
                      <a:t>Utilities</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2818-4588-BD86-B58045EBF524}"/>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trendline>
            <c:spPr>
              <a:ln w="19050" cap="rnd">
                <a:solidFill>
                  <a:schemeClr val="accent1"/>
                </a:solidFill>
                <a:prstDash val="sysDot"/>
              </a:ln>
              <a:effectLst/>
            </c:spPr>
            <c:trendlineType val="linear"/>
            <c:dispRSqr val="1"/>
            <c:dispEq val="0"/>
            <c:trendlineLbl>
              <c:layout>
                <c:manualLayout>
                  <c:x val="-0.14538579736356486"/>
                  <c:y val="-0.38322799081009185"/>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errBars>
            <c:errDir val="y"/>
            <c:errBarType val="both"/>
            <c:errValType val="cust"/>
            <c:noEndCap val="1"/>
            <c:plus>
              <c:numRef>
                <c:f>'Scatter tax rates'!$F$4:$F$14</c:f>
                <c:numCache>
                  <c:formatCode>General</c:formatCode>
                  <c:ptCount val="11"/>
                  <c:pt idx="0">
                    <c:v>0.84299999999999997</c:v>
                  </c:pt>
                  <c:pt idx="1">
                    <c:v>1.55</c:v>
                  </c:pt>
                  <c:pt idx="2">
                    <c:v>1.96</c:v>
                  </c:pt>
                  <c:pt idx="3">
                    <c:v>2.1</c:v>
                  </c:pt>
                  <c:pt idx="4">
                    <c:v>0.90500000000000003</c:v>
                  </c:pt>
                  <c:pt idx="5">
                    <c:v>1.3599999999999999</c:v>
                  </c:pt>
                  <c:pt idx="6">
                    <c:v>0.77600000000000002</c:v>
                  </c:pt>
                  <c:pt idx="7">
                    <c:v>1.1499999999999999</c:v>
                  </c:pt>
                  <c:pt idx="8">
                    <c:v>1.82</c:v>
                  </c:pt>
                  <c:pt idx="9">
                    <c:v>2.5100000000000002</c:v>
                  </c:pt>
                  <c:pt idx="10">
                    <c:v>1.22</c:v>
                  </c:pt>
                </c:numCache>
              </c:numRef>
            </c:plus>
            <c:minus>
              <c:numRef>
                <c:f>'Scatter tax rates'!$F$4:$F$14</c:f>
                <c:numCache>
                  <c:formatCode>General</c:formatCode>
                  <c:ptCount val="11"/>
                  <c:pt idx="0">
                    <c:v>0.84299999999999997</c:v>
                  </c:pt>
                  <c:pt idx="1">
                    <c:v>1.55</c:v>
                  </c:pt>
                  <c:pt idx="2">
                    <c:v>1.96</c:v>
                  </c:pt>
                  <c:pt idx="3">
                    <c:v>2.1</c:v>
                  </c:pt>
                  <c:pt idx="4">
                    <c:v>0.90500000000000003</c:v>
                  </c:pt>
                  <c:pt idx="5">
                    <c:v>1.3599999999999999</c:v>
                  </c:pt>
                  <c:pt idx="6">
                    <c:v>0.77600000000000002</c:v>
                  </c:pt>
                  <c:pt idx="7">
                    <c:v>1.1499999999999999</c:v>
                  </c:pt>
                  <c:pt idx="8">
                    <c:v>1.82</c:v>
                  </c:pt>
                  <c:pt idx="9">
                    <c:v>2.5100000000000002</c:v>
                  </c:pt>
                  <c:pt idx="10">
                    <c:v>1.22</c:v>
                  </c:pt>
                </c:numCache>
              </c:numRef>
            </c:minus>
            <c:spPr>
              <a:noFill/>
              <a:ln w="9525" cap="flat" cmpd="sng" algn="ctr">
                <a:solidFill>
                  <a:schemeClr val="accent1">
                    <a:alpha val="50000"/>
                  </a:schemeClr>
                </a:solidFill>
                <a:round/>
              </a:ln>
              <a:effectLst/>
            </c:spPr>
          </c:errBars>
          <c:xVal>
            <c:numRef>
              <c:f>'Scatter chara'!$Y$49:$Y$59</c:f>
              <c:numCache>
                <c:formatCode>General</c:formatCode>
                <c:ptCount val="11"/>
                <c:pt idx="0">
                  <c:v>23.005809091114575</c:v>
                </c:pt>
                <c:pt idx="1">
                  <c:v>21.718762406373237</c:v>
                </c:pt>
                <c:pt idx="2">
                  <c:v>41.99842192095258</c:v>
                </c:pt>
                <c:pt idx="3">
                  <c:v>37.579806100733038</c:v>
                </c:pt>
                <c:pt idx="4">
                  <c:v>16.574865335547365</c:v>
                </c:pt>
                <c:pt idx="5">
                  <c:v>28.362710905834671</c:v>
                </c:pt>
                <c:pt idx="6">
                  <c:v>37.928188196450677</c:v>
                </c:pt>
                <c:pt idx="7">
                  <c:v>254.66347796378548</c:v>
                </c:pt>
                <c:pt idx="8">
                  <c:v>-26.467130843656751</c:v>
                </c:pt>
                <c:pt idx="9">
                  <c:v>82.910367170626344</c:v>
                </c:pt>
                <c:pt idx="10">
                  <c:v>152.77078085642316</c:v>
                </c:pt>
              </c:numCache>
            </c:numRef>
          </c:xVal>
          <c:yVal>
            <c:numRef>
              <c:f>'Scatter chara'!$C$19:$C$29</c:f>
              <c:numCache>
                <c:formatCode>General</c:formatCode>
                <c:ptCount val="11"/>
                <c:pt idx="0">
                  <c:v>4.26</c:v>
                </c:pt>
                <c:pt idx="1">
                  <c:v>1.3599999999999999</c:v>
                </c:pt>
                <c:pt idx="2">
                  <c:v>2.15</c:v>
                </c:pt>
                <c:pt idx="3">
                  <c:v>6.9599999999999991</c:v>
                </c:pt>
                <c:pt idx="4">
                  <c:v>2.09</c:v>
                </c:pt>
                <c:pt idx="5">
                  <c:v>3.7600000000000002</c:v>
                </c:pt>
                <c:pt idx="6">
                  <c:v>3.66</c:v>
                </c:pt>
                <c:pt idx="7">
                  <c:v>-2.1</c:v>
                </c:pt>
                <c:pt idx="8">
                  <c:v>-0.32299999999999995</c:v>
                </c:pt>
                <c:pt idx="9">
                  <c:v>9.35</c:v>
                </c:pt>
                <c:pt idx="10">
                  <c:v>-1.68</c:v>
                </c:pt>
              </c:numCache>
            </c:numRef>
          </c:yVal>
          <c:smooth val="0"/>
          <c:extLst>
            <c:ext xmlns:c16="http://schemas.microsoft.com/office/drawing/2014/chart" uri="{C3380CC4-5D6E-409C-BE32-E72D297353CC}">
              <c16:uniqueId val="{0000000C-2818-4588-BD86-B58045EBF524}"/>
            </c:ext>
          </c:extLst>
        </c:ser>
        <c:dLbls>
          <c:showLegendKey val="0"/>
          <c:showVal val="0"/>
          <c:showCatName val="0"/>
          <c:showSerName val="0"/>
          <c:showPercent val="0"/>
          <c:showBubbleSize val="0"/>
        </c:dLbls>
        <c:axId val="463209776"/>
        <c:axId val="463201576"/>
      </c:scatterChart>
      <c:valAx>
        <c:axId val="463209776"/>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a:t>2017 net</a:t>
                </a:r>
                <a:r>
                  <a:rPr lang="fr-FR" baseline="0"/>
                  <a:t> debt </a:t>
                </a:r>
                <a:r>
                  <a:rPr lang="fr-FR" baseline="0">
                    <a:solidFill>
                      <a:schemeClr val="tx1">
                        <a:lumMod val="65000"/>
                        <a:lumOff val="35000"/>
                      </a:schemeClr>
                    </a:solidFill>
                  </a:rPr>
                  <a:t>over sales (percent)</a:t>
                </a:r>
                <a:endParaRPr lang="fr-FR">
                  <a:solidFill>
                    <a:schemeClr val="tx1">
                      <a:lumMod val="65000"/>
                      <a:lumOff val="35000"/>
                    </a:schemeClr>
                  </a:solidFill>
                </a:endParaRPr>
              </a:p>
            </c:rich>
          </c:tx>
          <c:overlay val="0"/>
          <c:spPr>
            <a:solidFill>
              <a:sysClr val="window" lastClr="FFFFFF"/>
            </a:solid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low"/>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201576"/>
        <c:crosses val="autoZero"/>
        <c:crossBetween val="midCat"/>
      </c:valAx>
      <c:valAx>
        <c:axId val="463201576"/>
        <c:scaling>
          <c:orientation val="minMax"/>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sz="1000" b="0" i="0" baseline="0">
                    <a:effectLst/>
                  </a:rPr>
                  <a:t>Percent change in stock prices with the TCJA passage (1 standard error)</a:t>
                </a:r>
                <a:endParaRPr lang="en-US" sz="400">
                  <a:effectLst/>
                </a:endParaRP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low"/>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209776"/>
        <c:crosses val="autoZero"/>
        <c:crossBetween val="midCat"/>
      </c:valAx>
      <c:spPr>
        <a:solidFill>
          <a:schemeClr val="bg1"/>
        </a:solid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730413835256893"/>
          <c:y val="5.8886032562125108E-2"/>
          <c:w val="0.83424837306295618"/>
          <c:h val="0.79920031846918882"/>
        </c:manualLayout>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alpha val="96000"/>
                  </a:schemeClr>
                </a:solidFill>
              </a:ln>
              <a:effectLst/>
            </c:spPr>
          </c:marker>
          <c:dLbls>
            <c:dLbl>
              <c:idx val="0"/>
              <c:layout>
                <c:manualLayout>
                  <c:x val="-1.6979445933869526E-2"/>
                  <c:y val="-8.2166199813258636E-2"/>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Consumer discretionary</a:t>
                    </a:r>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1115281501340482"/>
                      <c:h val="0.1045192880301727"/>
                    </c:manualLayout>
                  </c15:layout>
                </c:ext>
                <c:ext xmlns:c16="http://schemas.microsoft.com/office/drawing/2014/chart" uri="{C3380CC4-5D6E-409C-BE32-E72D297353CC}">
                  <c16:uniqueId val="{00000000-9CB7-4058-BBEA-E13387B7B545}"/>
                </c:ext>
              </c:extLst>
            </c:dLbl>
            <c:dLbl>
              <c:idx val="1"/>
              <c:layout>
                <c:manualLayout>
                  <c:x val="-1.3404825737265416E-2"/>
                  <c:y val="1.4939456097399521E-2"/>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Consumer staples</a:t>
                    </a:r>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9.6532618409294016E-2"/>
                      <c:h val="0.11198894255865074"/>
                    </c:manualLayout>
                  </c15:layout>
                </c:ext>
                <c:ext xmlns:c16="http://schemas.microsoft.com/office/drawing/2014/chart" uri="{C3380CC4-5D6E-409C-BE32-E72D297353CC}">
                  <c16:uniqueId val="{00000001-9CB7-4058-BBEA-E13387B7B545}"/>
                </c:ext>
              </c:extLst>
            </c:dLbl>
            <c:dLbl>
              <c:idx val="2"/>
              <c:layout>
                <c:manualLayout>
                  <c:x val="-1.7873100983020554E-3"/>
                  <c:y val="-3.7348272642390289E-2"/>
                </c:manualLayout>
              </c:layout>
              <c:tx>
                <c:rich>
                  <a:bodyPr/>
                  <a:lstStyle/>
                  <a:p>
                    <a:r>
                      <a:rPr lang="en-US"/>
                      <a:t>Energy</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9CB7-4058-BBEA-E13387B7B545}"/>
                </c:ext>
              </c:extLst>
            </c:dLbl>
            <c:dLbl>
              <c:idx val="3"/>
              <c:layout>
                <c:manualLayout>
                  <c:x val="-1.4298480786416443E-2"/>
                  <c:y val="-3.3613445378151259E-2"/>
                </c:manualLayout>
              </c:layout>
              <c:tx>
                <c:rich>
                  <a:bodyPr/>
                  <a:lstStyle/>
                  <a:p>
                    <a:r>
                      <a:rPr lang="en-US"/>
                      <a:t>Financials</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9CB7-4058-BBEA-E13387B7B545}"/>
                </c:ext>
              </c:extLst>
            </c:dLbl>
            <c:dLbl>
              <c:idx val="4"/>
              <c:layout>
                <c:manualLayout>
                  <c:x val="-3.9320822162645236E-2"/>
                  <c:y val="-4.1083099906629318E-2"/>
                </c:manualLayout>
              </c:layout>
              <c:tx>
                <c:rich>
                  <a:bodyPr/>
                  <a:lstStyle/>
                  <a:p>
                    <a:r>
                      <a:rPr lang="en-US"/>
                      <a:t>Health care</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9CB7-4058-BBEA-E13387B7B545}"/>
                </c:ext>
              </c:extLst>
            </c:dLbl>
            <c:dLbl>
              <c:idx val="5"/>
              <c:layout>
                <c:manualLayout>
                  <c:x val="-1.2511170688114389E-2"/>
                  <c:y val="-2.9878618113912299E-2"/>
                </c:manualLayout>
              </c:layout>
              <c:tx>
                <c:rich>
                  <a:bodyPr/>
                  <a:lstStyle/>
                  <a:p>
                    <a:r>
                      <a:rPr lang="en-US"/>
                      <a:t>Industrials</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9CB7-4058-BBEA-E13387B7B545}"/>
                </c:ext>
              </c:extLst>
            </c:dLbl>
            <c:dLbl>
              <c:idx val="6"/>
              <c:layout>
                <c:manualLayout>
                  <c:x val="-1.6085790884718565E-2"/>
                  <c:y val="4.4817927170868278E-2"/>
                </c:manualLayout>
              </c:layout>
              <c:tx>
                <c:rich>
                  <a:bodyPr/>
                  <a:lstStyle/>
                  <a:p>
                    <a:r>
                      <a:rPr lang="en-US"/>
                      <a:t>Materials</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9CB7-4058-BBEA-E13387B7B545}"/>
                </c:ext>
              </c:extLst>
            </c:dLbl>
            <c:dLbl>
              <c:idx val="7"/>
              <c:layout>
                <c:manualLayout>
                  <c:x val="-0.1018766756032173"/>
                  <c:y val="0"/>
                </c:manualLayout>
              </c:layout>
              <c:tx>
                <c:rich>
                  <a:bodyPr/>
                  <a:lstStyle/>
                  <a:p>
                    <a:r>
                      <a:rPr lang="en-US"/>
                      <a:t>Real estate</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9CB7-4058-BBEA-E13387B7B545}"/>
                </c:ext>
              </c:extLst>
            </c:dLbl>
            <c:dLbl>
              <c:idx val="8"/>
              <c:layout>
                <c:manualLayout>
                  <c:x val="-3.5746201966041762E-3"/>
                  <c:y val="1.8674136321195144E-2"/>
                </c:manualLayout>
              </c:layout>
              <c:tx>
                <c:rich>
                  <a:bodyPr/>
                  <a:lstStyle/>
                  <a:p>
                    <a:r>
                      <a:rPr lang="en-US"/>
                      <a:t>Information technology</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9CB7-4058-BBEA-E13387B7B545}"/>
                </c:ext>
              </c:extLst>
            </c:dLbl>
            <c:dLbl>
              <c:idx val="9"/>
              <c:tx>
                <c:rich>
                  <a:bodyPr/>
                  <a:lstStyle/>
                  <a:p>
                    <a:r>
                      <a:rPr lang="en-US"/>
                      <a:t>Telecommunications</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9CB7-4058-BBEA-E13387B7B545}"/>
                </c:ext>
              </c:extLst>
            </c:dLbl>
            <c:dLbl>
              <c:idx val="10"/>
              <c:tx>
                <c:rich>
                  <a:bodyPr/>
                  <a:lstStyle/>
                  <a:p>
                    <a:r>
                      <a:rPr lang="en-US"/>
                      <a:t>Utilities</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9CB7-4058-BBEA-E13387B7B545}"/>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trendline>
            <c:spPr>
              <a:ln w="19050" cap="rnd">
                <a:solidFill>
                  <a:schemeClr val="accent1"/>
                </a:solidFill>
                <a:prstDash val="sysDot"/>
              </a:ln>
              <a:effectLst/>
            </c:spPr>
            <c:trendlineType val="linear"/>
            <c:dispRSqr val="1"/>
            <c:dispEq val="0"/>
            <c:trendlineLbl>
              <c:layout>
                <c:manualLayout>
                  <c:x val="-0.14538579736356486"/>
                  <c:y val="-0.38322799081009185"/>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errBars>
            <c:errDir val="y"/>
            <c:errBarType val="both"/>
            <c:errValType val="cust"/>
            <c:noEndCap val="1"/>
            <c:plus>
              <c:numRef>
                <c:f>'Scatter tax rates'!$F$4:$F$14</c:f>
                <c:numCache>
                  <c:formatCode>General</c:formatCode>
                  <c:ptCount val="11"/>
                  <c:pt idx="0">
                    <c:v>0.84299999999999997</c:v>
                  </c:pt>
                  <c:pt idx="1">
                    <c:v>1.55</c:v>
                  </c:pt>
                  <c:pt idx="2">
                    <c:v>1.96</c:v>
                  </c:pt>
                  <c:pt idx="3">
                    <c:v>2.1</c:v>
                  </c:pt>
                  <c:pt idx="4">
                    <c:v>0.90500000000000003</c:v>
                  </c:pt>
                  <c:pt idx="5">
                    <c:v>1.3599999999999999</c:v>
                  </c:pt>
                  <c:pt idx="6">
                    <c:v>0.77600000000000002</c:v>
                  </c:pt>
                  <c:pt idx="7">
                    <c:v>1.1499999999999999</c:v>
                  </c:pt>
                  <c:pt idx="8">
                    <c:v>1.82</c:v>
                  </c:pt>
                  <c:pt idx="9">
                    <c:v>2.5100000000000002</c:v>
                  </c:pt>
                  <c:pt idx="10">
                    <c:v>1.22</c:v>
                  </c:pt>
                </c:numCache>
              </c:numRef>
            </c:plus>
            <c:minus>
              <c:numRef>
                <c:f>'Scatter tax rates'!$F$4:$F$14</c:f>
                <c:numCache>
                  <c:formatCode>General</c:formatCode>
                  <c:ptCount val="11"/>
                  <c:pt idx="0">
                    <c:v>0.84299999999999997</c:v>
                  </c:pt>
                  <c:pt idx="1">
                    <c:v>1.55</c:v>
                  </c:pt>
                  <c:pt idx="2">
                    <c:v>1.96</c:v>
                  </c:pt>
                  <c:pt idx="3">
                    <c:v>2.1</c:v>
                  </c:pt>
                  <c:pt idx="4">
                    <c:v>0.90500000000000003</c:v>
                  </c:pt>
                  <c:pt idx="5">
                    <c:v>1.3599999999999999</c:v>
                  </c:pt>
                  <c:pt idx="6">
                    <c:v>0.77600000000000002</c:v>
                  </c:pt>
                  <c:pt idx="7">
                    <c:v>1.1499999999999999</c:v>
                  </c:pt>
                  <c:pt idx="8">
                    <c:v>1.82</c:v>
                  </c:pt>
                  <c:pt idx="9">
                    <c:v>2.5100000000000002</c:v>
                  </c:pt>
                  <c:pt idx="10">
                    <c:v>1.22</c:v>
                  </c:pt>
                </c:numCache>
              </c:numRef>
            </c:minus>
            <c:spPr>
              <a:noFill/>
              <a:ln w="9525" cap="flat" cmpd="sng" algn="ctr">
                <a:solidFill>
                  <a:schemeClr val="accent1">
                    <a:alpha val="50000"/>
                  </a:schemeClr>
                </a:solidFill>
                <a:round/>
              </a:ln>
              <a:effectLst/>
            </c:spPr>
          </c:errBars>
          <c:xVal>
            <c:numRef>
              <c:f>'Scatter chara'!$Y$34:$Y$44</c:f>
              <c:numCache>
                <c:formatCode>General</c:formatCode>
                <c:ptCount val="11"/>
                <c:pt idx="0">
                  <c:v>5.0360525304581722</c:v>
                </c:pt>
                <c:pt idx="1">
                  <c:v>2.831961464150544</c:v>
                </c:pt>
                <c:pt idx="2">
                  <c:v>12.692776701814793</c:v>
                </c:pt>
                <c:pt idx="3">
                  <c:v>2.2523055095767321</c:v>
                </c:pt>
                <c:pt idx="4">
                  <c:v>2.0209793041999111</c:v>
                </c:pt>
                <c:pt idx="5">
                  <c:v>5.8598045684481725</c:v>
                </c:pt>
                <c:pt idx="6">
                  <c:v>6.8038441129650362</c:v>
                </c:pt>
                <c:pt idx="7">
                  <c:v>30.064912880081994</c:v>
                </c:pt>
                <c:pt idx="8">
                  <c:v>7.3695632516502396</c:v>
                </c:pt>
                <c:pt idx="9">
                  <c:v>13.354931605471561</c:v>
                </c:pt>
                <c:pt idx="10">
                  <c:v>33.02109571788413</c:v>
                </c:pt>
              </c:numCache>
            </c:numRef>
          </c:xVal>
          <c:yVal>
            <c:numRef>
              <c:f>'Scatter chara'!$C$19:$C$29</c:f>
              <c:numCache>
                <c:formatCode>General</c:formatCode>
                <c:ptCount val="11"/>
                <c:pt idx="0">
                  <c:v>4.26</c:v>
                </c:pt>
                <c:pt idx="1">
                  <c:v>1.3599999999999999</c:v>
                </c:pt>
                <c:pt idx="2">
                  <c:v>2.15</c:v>
                </c:pt>
                <c:pt idx="3">
                  <c:v>6.9599999999999991</c:v>
                </c:pt>
                <c:pt idx="4">
                  <c:v>2.09</c:v>
                </c:pt>
                <c:pt idx="5">
                  <c:v>3.7600000000000002</c:v>
                </c:pt>
                <c:pt idx="6">
                  <c:v>3.66</c:v>
                </c:pt>
                <c:pt idx="7">
                  <c:v>-2.1</c:v>
                </c:pt>
                <c:pt idx="8">
                  <c:v>-0.32299999999999995</c:v>
                </c:pt>
                <c:pt idx="9">
                  <c:v>9.35</c:v>
                </c:pt>
                <c:pt idx="10">
                  <c:v>-1.68</c:v>
                </c:pt>
              </c:numCache>
            </c:numRef>
          </c:yVal>
          <c:smooth val="0"/>
          <c:extLst>
            <c:ext xmlns:c16="http://schemas.microsoft.com/office/drawing/2014/chart" uri="{C3380CC4-5D6E-409C-BE32-E72D297353CC}">
              <c16:uniqueId val="{0000000C-9CB7-4058-BBEA-E13387B7B545}"/>
            </c:ext>
          </c:extLst>
        </c:ser>
        <c:dLbls>
          <c:showLegendKey val="0"/>
          <c:showVal val="0"/>
          <c:showCatName val="0"/>
          <c:showSerName val="0"/>
          <c:showPercent val="0"/>
          <c:showBubbleSize val="0"/>
        </c:dLbls>
        <c:axId val="463209776"/>
        <c:axId val="463201576"/>
      </c:scatterChart>
      <c:valAx>
        <c:axId val="463209776"/>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a:t>2017 capital expenditures </a:t>
                </a:r>
                <a:r>
                  <a:rPr lang="fr-FR" sz="1000" b="0" i="0" u="none" strike="noStrike" baseline="0">
                    <a:effectLst/>
                  </a:rPr>
                  <a:t>(percent of total sales)</a:t>
                </a:r>
                <a:endParaRPr lang="fr-F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low"/>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201576"/>
        <c:crossesAt val="0"/>
        <c:crossBetween val="midCat"/>
      </c:valAx>
      <c:valAx>
        <c:axId val="463201576"/>
        <c:scaling>
          <c:orientation val="minMax"/>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sz="1000" b="0" i="0" baseline="0">
                    <a:effectLst/>
                  </a:rPr>
                  <a:t>Percent change in stock prices with the TCJA passage (1 standard error)</a:t>
                </a:r>
                <a:endParaRPr lang="en-US" sz="1000">
                  <a:effectLst/>
                </a:endParaRP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low"/>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209776"/>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382449654289828"/>
          <c:y val="9.5867768595041328E-2"/>
          <c:w val="0.88617550345710172"/>
          <c:h val="0.6474921585215071"/>
        </c:manualLayout>
      </c:layout>
      <c:barChart>
        <c:barDir val="col"/>
        <c:grouping val="clustered"/>
        <c:varyColors val="0"/>
        <c:ser>
          <c:idx val="0"/>
          <c:order val="0"/>
          <c:spPr>
            <a:solidFill>
              <a:schemeClr val="accent1"/>
            </a:solidFill>
            <a:ln>
              <a:noFill/>
            </a:ln>
            <a:effectLst/>
          </c:spPr>
          <c:invertIfNegative val="0"/>
          <c:cat>
            <c:strRef>
              <c:f>'Scatter chara'!$AP$41:$AZ$41</c:f>
              <c:strCache>
                <c:ptCount val="11"/>
                <c:pt idx="0">
                  <c:v>Consumer discretionary</c:v>
                </c:pt>
                <c:pt idx="1">
                  <c:v>Real estate</c:v>
                </c:pt>
                <c:pt idx="2">
                  <c:v>Consumer staples</c:v>
                </c:pt>
                <c:pt idx="3">
                  <c:v>Materials</c:v>
                </c:pt>
                <c:pt idx="4">
                  <c:v>Health care</c:v>
                </c:pt>
                <c:pt idx="5">
                  <c:v>Industrials</c:v>
                </c:pt>
                <c:pt idx="6">
                  <c:v>Telecommunications</c:v>
                </c:pt>
                <c:pt idx="7">
                  <c:v>Information technology</c:v>
                </c:pt>
                <c:pt idx="8">
                  <c:v>Utilities</c:v>
                </c:pt>
                <c:pt idx="9">
                  <c:v>Energy</c:v>
                </c:pt>
                <c:pt idx="10">
                  <c:v>Financials</c:v>
                </c:pt>
              </c:strCache>
            </c:strRef>
          </c:cat>
          <c:val>
            <c:numRef>
              <c:f>'Scatter chara'!$AP$42:$AZ$42</c:f>
              <c:numCache>
                <c:formatCode>General</c:formatCode>
                <c:ptCount val="11"/>
                <c:pt idx="0">
                  <c:v>-0.68714540810560332</c:v>
                </c:pt>
                <c:pt idx="1">
                  <c:v>0</c:v>
                </c:pt>
                <c:pt idx="2">
                  <c:v>7.1645978350051616</c:v>
                </c:pt>
                <c:pt idx="3">
                  <c:v>15.170096102824123</c:v>
                </c:pt>
                <c:pt idx="4">
                  <c:v>15.831679559353612</c:v>
                </c:pt>
                <c:pt idx="5">
                  <c:v>20.982184937317374</c:v>
                </c:pt>
                <c:pt idx="6">
                  <c:v>23.857091432685383</c:v>
                </c:pt>
                <c:pt idx="7">
                  <c:v>31.720770413238085</c:v>
                </c:pt>
                <c:pt idx="8">
                  <c:v>33.894836272040301</c:v>
                </c:pt>
                <c:pt idx="9">
                  <c:v>48.812854171149844</c:v>
                </c:pt>
                <c:pt idx="10">
                  <c:v>91.002601087727598</c:v>
                </c:pt>
              </c:numCache>
            </c:numRef>
          </c:val>
          <c:extLst>
            <c:ext xmlns:c16="http://schemas.microsoft.com/office/drawing/2014/chart" uri="{C3380CC4-5D6E-409C-BE32-E72D297353CC}">
              <c16:uniqueId val="{00000000-612D-4148-B036-1029D145297E}"/>
            </c:ext>
          </c:extLst>
        </c:ser>
        <c:dLbls>
          <c:showLegendKey val="0"/>
          <c:showVal val="0"/>
          <c:showCatName val="0"/>
          <c:showSerName val="0"/>
          <c:showPercent val="0"/>
          <c:showBubbleSize val="0"/>
        </c:dLbls>
        <c:gapWidth val="219"/>
        <c:overlap val="-27"/>
        <c:axId val="926272408"/>
        <c:axId val="926272736"/>
      </c:barChart>
      <c:catAx>
        <c:axId val="926272408"/>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26272736"/>
        <c:crosses val="autoZero"/>
        <c:auto val="1"/>
        <c:lblAlgn val="ctr"/>
        <c:lblOffset val="100"/>
        <c:noMultiLvlLbl val="0"/>
      </c:catAx>
      <c:valAx>
        <c:axId val="926272736"/>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2627240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658032692294162"/>
          <c:y val="6.6355823169162692E-2"/>
          <c:w val="0.83424837306295618"/>
          <c:h val="0.79920031846918882"/>
        </c:manualLayout>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alpha val="96000"/>
                  </a:schemeClr>
                </a:solidFill>
              </a:ln>
              <a:effectLst/>
            </c:spPr>
          </c:marker>
          <c:dLbls>
            <c:dLbl>
              <c:idx val="0"/>
              <c:layout>
                <c:manualLayout>
                  <c:x val="-2.9237860012806711E-2"/>
                  <c:y val="-6.5647970474278949E-2"/>
                </c:manualLayout>
              </c:layout>
              <c:tx>
                <c:rich>
                  <a:bodyPr/>
                  <a:lstStyle/>
                  <a:p>
                    <a:r>
                      <a:rPr lang="en-US"/>
                      <a:t>Consumer discretionary</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6B1C-4F86-8F7E-8B62A28E4687}"/>
                </c:ext>
              </c:extLst>
            </c:dLbl>
            <c:dLbl>
              <c:idx val="1"/>
              <c:layout>
                <c:manualLayout>
                  <c:x val="-0.13949533118011723"/>
                  <c:y val="0"/>
                </c:manualLayout>
              </c:layout>
              <c:tx>
                <c:rich>
                  <a:bodyPr/>
                  <a:lstStyle/>
                  <a:p>
                    <a:r>
                      <a:rPr lang="en-US"/>
                      <a:t>Consumer staples</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6B1C-4F86-8F7E-8B62A28E4687}"/>
                </c:ext>
              </c:extLst>
            </c:dLbl>
            <c:dLbl>
              <c:idx val="2"/>
              <c:tx>
                <c:rich>
                  <a:bodyPr/>
                  <a:lstStyle/>
                  <a:p>
                    <a:r>
                      <a:rPr lang="en-US"/>
                      <a:t>Energy</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6B1C-4F86-8F7E-8B62A28E4687}"/>
                </c:ext>
              </c:extLst>
            </c:dLbl>
            <c:dLbl>
              <c:idx val="3"/>
              <c:layout>
                <c:manualLayout>
                  <c:x val="-9.1503267973856203E-2"/>
                  <c:y val="-3.6133694670280034E-2"/>
                </c:manualLayout>
              </c:layout>
              <c:tx>
                <c:rich>
                  <a:bodyPr/>
                  <a:lstStyle/>
                  <a:p>
                    <a:r>
                      <a:rPr lang="en-US"/>
                      <a:t>Financials</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6B1C-4F86-8F7E-8B62A28E4687}"/>
                </c:ext>
              </c:extLst>
            </c:dLbl>
            <c:dLbl>
              <c:idx val="4"/>
              <c:tx>
                <c:rich>
                  <a:bodyPr/>
                  <a:lstStyle/>
                  <a:p>
                    <a:r>
                      <a:rPr lang="en-US"/>
                      <a:t>Health care</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6B1C-4F86-8F7E-8B62A28E4687}"/>
                </c:ext>
              </c:extLst>
            </c:dLbl>
            <c:dLbl>
              <c:idx val="5"/>
              <c:layout>
                <c:manualLayout>
                  <c:x val="-5.3619302949062973E-3"/>
                  <c:y val="-2.8785519457126752E-2"/>
                </c:manualLayout>
              </c:layout>
              <c:tx>
                <c:rich>
                  <a:bodyPr/>
                  <a:lstStyle/>
                  <a:p>
                    <a:r>
                      <a:rPr lang="en-US"/>
                      <a:t>Industrials</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6B1C-4F86-8F7E-8B62A28E4687}"/>
                </c:ext>
              </c:extLst>
            </c:dLbl>
            <c:dLbl>
              <c:idx val="6"/>
              <c:layout>
                <c:manualLayout>
                  <c:x val="-1.267132493156854E-2"/>
                  <c:y val="-5.0222839792084882E-2"/>
                </c:manualLayout>
              </c:layout>
              <c:tx>
                <c:rich>
                  <a:bodyPr/>
                  <a:lstStyle/>
                  <a:p>
                    <a:r>
                      <a:rPr lang="en-US"/>
                      <a:t>Materials</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6B1C-4F86-8F7E-8B62A28E4687}"/>
                </c:ext>
              </c:extLst>
            </c:dLbl>
            <c:dLbl>
              <c:idx val="7"/>
              <c:tx>
                <c:rich>
                  <a:bodyPr/>
                  <a:lstStyle/>
                  <a:p>
                    <a:r>
                      <a:rPr lang="en-US"/>
                      <a:t>Real Estate</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6B1C-4F86-8F7E-8B62A28E4687}"/>
                </c:ext>
              </c:extLst>
            </c:dLbl>
            <c:dLbl>
              <c:idx val="8"/>
              <c:layout>
                <c:manualLayout>
                  <c:x val="-3.7348272642391657E-3"/>
                  <c:y val="5.0587172538392053E-2"/>
                </c:manualLayout>
              </c:layout>
              <c:tx>
                <c:rich>
                  <a:bodyPr/>
                  <a:lstStyle/>
                  <a:p>
                    <a:r>
                      <a:rPr lang="en-US"/>
                      <a:t>Information technology</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6B1C-4F86-8F7E-8B62A28E4687}"/>
                </c:ext>
              </c:extLst>
            </c:dLbl>
            <c:dLbl>
              <c:idx val="9"/>
              <c:layout>
                <c:manualLayout>
                  <c:x val="-0.1651034036295061"/>
                  <c:y val="8.0769315600255857E-3"/>
                </c:manualLayout>
              </c:layout>
              <c:tx>
                <c:rich>
                  <a:bodyPr/>
                  <a:lstStyle/>
                  <a:p>
                    <a:r>
                      <a:rPr lang="en-US"/>
                      <a:t>Telecommunications</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6B1C-4F86-8F7E-8B62A28E4687}"/>
                </c:ext>
              </c:extLst>
            </c:dLbl>
            <c:dLbl>
              <c:idx val="10"/>
              <c:tx>
                <c:rich>
                  <a:bodyPr/>
                  <a:lstStyle/>
                  <a:p>
                    <a:r>
                      <a:rPr lang="en-US"/>
                      <a:t>Utilities</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6B1C-4F86-8F7E-8B62A28E46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trendline>
            <c:spPr>
              <a:ln w="19050" cap="rnd">
                <a:solidFill>
                  <a:schemeClr val="accent1"/>
                </a:solidFill>
                <a:prstDash val="sysDot"/>
              </a:ln>
              <a:effectLst/>
            </c:spPr>
            <c:trendlineType val="linear"/>
            <c:dispRSqr val="1"/>
            <c:dispEq val="0"/>
            <c:trendlineLbl>
              <c:layout>
                <c:manualLayout>
                  <c:x val="-0.14538579736356486"/>
                  <c:y val="-0.38322799081009185"/>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errBars>
            <c:errDir val="y"/>
            <c:errBarType val="both"/>
            <c:errValType val="cust"/>
            <c:noEndCap val="1"/>
            <c:plus>
              <c:numRef>
                <c:f>'Scatter tax rates'!$F$4:$F$14</c:f>
                <c:numCache>
                  <c:formatCode>General</c:formatCode>
                  <c:ptCount val="11"/>
                  <c:pt idx="0">
                    <c:v>0.84299999999999997</c:v>
                  </c:pt>
                  <c:pt idx="1">
                    <c:v>1.55</c:v>
                  </c:pt>
                  <c:pt idx="2">
                    <c:v>1.96</c:v>
                  </c:pt>
                  <c:pt idx="3">
                    <c:v>2.1</c:v>
                  </c:pt>
                  <c:pt idx="4">
                    <c:v>0.90500000000000003</c:v>
                  </c:pt>
                  <c:pt idx="5">
                    <c:v>1.3599999999999999</c:v>
                  </c:pt>
                  <c:pt idx="6">
                    <c:v>0.77600000000000002</c:v>
                  </c:pt>
                  <c:pt idx="7">
                    <c:v>1.1499999999999999</c:v>
                  </c:pt>
                  <c:pt idx="8">
                    <c:v>1.82</c:v>
                  </c:pt>
                  <c:pt idx="9">
                    <c:v>2.5100000000000002</c:v>
                  </c:pt>
                  <c:pt idx="10">
                    <c:v>1.22</c:v>
                  </c:pt>
                </c:numCache>
              </c:numRef>
            </c:plus>
            <c:minus>
              <c:numRef>
                <c:f>'Scatter tax rates'!$F$4:$F$14</c:f>
                <c:numCache>
                  <c:formatCode>General</c:formatCode>
                  <c:ptCount val="11"/>
                  <c:pt idx="0">
                    <c:v>0.84299999999999997</c:v>
                  </c:pt>
                  <c:pt idx="1">
                    <c:v>1.55</c:v>
                  </c:pt>
                  <c:pt idx="2">
                    <c:v>1.96</c:v>
                  </c:pt>
                  <c:pt idx="3">
                    <c:v>2.1</c:v>
                  </c:pt>
                  <c:pt idx="4">
                    <c:v>0.90500000000000003</c:v>
                  </c:pt>
                  <c:pt idx="5">
                    <c:v>1.3599999999999999</c:v>
                  </c:pt>
                  <c:pt idx="6">
                    <c:v>0.77600000000000002</c:v>
                  </c:pt>
                  <c:pt idx="7">
                    <c:v>1.1499999999999999</c:v>
                  </c:pt>
                  <c:pt idx="8">
                    <c:v>1.82</c:v>
                  </c:pt>
                  <c:pt idx="9">
                    <c:v>2.5100000000000002</c:v>
                  </c:pt>
                  <c:pt idx="10">
                    <c:v>1.22</c:v>
                  </c:pt>
                </c:numCache>
              </c:numRef>
            </c:minus>
            <c:spPr>
              <a:noFill/>
              <a:ln w="9525" cap="flat" cmpd="sng" algn="ctr">
                <a:solidFill>
                  <a:schemeClr val="accent1">
                    <a:alpha val="50000"/>
                  </a:schemeClr>
                </a:solidFill>
                <a:round/>
              </a:ln>
              <a:effectLst/>
            </c:spPr>
          </c:errBars>
          <c:xVal>
            <c:numRef>
              <c:f>'Scatter chara'!$Y$77:$Y$87</c:f>
              <c:numCache>
                <c:formatCode>General</c:formatCode>
                <c:ptCount val="11"/>
                <c:pt idx="0">
                  <c:v>35.049999999999997</c:v>
                </c:pt>
                <c:pt idx="1">
                  <c:v>33.67</c:v>
                </c:pt>
                <c:pt idx="2">
                  <c:v>58.88</c:v>
                </c:pt>
                <c:pt idx="3">
                  <c:v>30.81</c:v>
                </c:pt>
                <c:pt idx="4">
                  <c:v>37.409999999999997</c:v>
                </c:pt>
                <c:pt idx="5">
                  <c:v>44.89</c:v>
                </c:pt>
                <c:pt idx="6">
                  <c:v>53.03</c:v>
                </c:pt>
                <c:pt idx="7">
                  <c:v>#N/A</c:v>
                </c:pt>
                <c:pt idx="8">
                  <c:v>57.15</c:v>
                </c:pt>
                <c:pt idx="9">
                  <c:v>17.43</c:v>
                </c:pt>
                <c:pt idx="10">
                  <c:v>46.29</c:v>
                </c:pt>
              </c:numCache>
            </c:numRef>
          </c:xVal>
          <c:yVal>
            <c:numRef>
              <c:f>'Scatter chara'!$C$19:$C$29</c:f>
              <c:numCache>
                <c:formatCode>General</c:formatCode>
                <c:ptCount val="11"/>
                <c:pt idx="0">
                  <c:v>4.26</c:v>
                </c:pt>
                <c:pt idx="1">
                  <c:v>1.3599999999999999</c:v>
                </c:pt>
                <c:pt idx="2">
                  <c:v>2.15</c:v>
                </c:pt>
                <c:pt idx="3">
                  <c:v>6.9599999999999991</c:v>
                </c:pt>
                <c:pt idx="4">
                  <c:v>2.09</c:v>
                </c:pt>
                <c:pt idx="5">
                  <c:v>3.7600000000000002</c:v>
                </c:pt>
                <c:pt idx="6">
                  <c:v>3.66</c:v>
                </c:pt>
                <c:pt idx="7">
                  <c:v>-2.1</c:v>
                </c:pt>
                <c:pt idx="8">
                  <c:v>-0.32299999999999995</c:v>
                </c:pt>
                <c:pt idx="9">
                  <c:v>9.35</c:v>
                </c:pt>
                <c:pt idx="10">
                  <c:v>-1.68</c:v>
                </c:pt>
              </c:numCache>
            </c:numRef>
          </c:yVal>
          <c:smooth val="0"/>
          <c:extLst>
            <c:ext xmlns:c16="http://schemas.microsoft.com/office/drawing/2014/chart" uri="{C3380CC4-5D6E-409C-BE32-E72D297353CC}">
              <c16:uniqueId val="{0000000C-6B1C-4F86-8F7E-8B62A28E4687}"/>
            </c:ext>
          </c:extLst>
        </c:ser>
        <c:dLbls>
          <c:showLegendKey val="0"/>
          <c:showVal val="0"/>
          <c:showCatName val="0"/>
          <c:showSerName val="0"/>
          <c:showPercent val="0"/>
          <c:showBubbleSize val="0"/>
        </c:dLbls>
        <c:axId val="463209776"/>
        <c:axId val="463201576"/>
      </c:scatterChart>
      <c:valAx>
        <c:axId val="463209776"/>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a:t>2016 foreign sales</a:t>
                </a:r>
                <a:r>
                  <a:rPr lang="fr-FR" baseline="0"/>
                  <a:t> (percent of total sales)</a:t>
                </a:r>
                <a:endParaRPr lang="fr-F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low"/>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201576"/>
        <c:crosses val="autoZero"/>
        <c:crossBetween val="midCat"/>
      </c:valAx>
      <c:valAx>
        <c:axId val="463201576"/>
        <c:scaling>
          <c:orientation val="minMax"/>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sz="1000" b="0" i="0" baseline="0">
                    <a:effectLst/>
                  </a:rPr>
                  <a:t>Percent change in stock prices with the TCJA passage (1 standard error)</a:t>
                </a:r>
                <a:endParaRPr lang="en-US" sz="1000">
                  <a:effectLst/>
                </a:endParaRP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low"/>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209776"/>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730413835256893"/>
          <c:y val="5.8886032562125108E-2"/>
          <c:w val="0.83424837306295618"/>
          <c:h val="0.79920031846918882"/>
        </c:manualLayout>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dLbls>
            <c:dLbl>
              <c:idx val="0"/>
              <c:layout>
                <c:manualLayout>
                  <c:x val="1.8674136321193775E-3"/>
                  <c:y val="-3.7703513281919517E-2"/>
                </c:manualLayout>
              </c:layout>
              <c:tx>
                <c:rich>
                  <a:bodyPr/>
                  <a:lstStyle/>
                  <a:p>
                    <a:r>
                      <a:rPr lang="en-US"/>
                      <a:t>Consumer discretionary</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F5A0-4F33-8A2C-8C3E31326E7A}"/>
                </c:ext>
              </c:extLst>
            </c:dLbl>
            <c:dLbl>
              <c:idx val="1"/>
              <c:tx>
                <c:rich>
                  <a:bodyPr/>
                  <a:lstStyle/>
                  <a:p>
                    <a:r>
                      <a:rPr lang="en-US"/>
                      <a:t>Consumer staples</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F5A0-4F33-8A2C-8C3E31326E7A}"/>
                </c:ext>
              </c:extLst>
            </c:dLbl>
            <c:dLbl>
              <c:idx val="2"/>
              <c:tx>
                <c:rich>
                  <a:bodyPr/>
                  <a:lstStyle/>
                  <a:p>
                    <a:r>
                      <a:rPr lang="en-US"/>
                      <a:t>Financials</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F5A0-4F33-8A2C-8C3E31326E7A}"/>
                </c:ext>
              </c:extLst>
            </c:dLbl>
            <c:dLbl>
              <c:idx val="3"/>
              <c:layout>
                <c:manualLayout>
                  <c:x val="-6.7226890756302518E-2"/>
                  <c:y val="-6.5124250214224508E-2"/>
                </c:manualLayout>
              </c:layout>
              <c:tx>
                <c:rich>
                  <a:bodyPr/>
                  <a:lstStyle/>
                  <a:p>
                    <a:r>
                      <a:rPr lang="en-US"/>
                      <a:t>Health care</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F5A0-4F33-8A2C-8C3E31326E7A}"/>
                </c:ext>
              </c:extLst>
            </c:dLbl>
            <c:dLbl>
              <c:idx val="4"/>
              <c:layout>
                <c:manualLayout>
                  <c:x val="-5.2287581699346407E-2"/>
                  <c:y val="-0.10282776349614399"/>
                </c:manualLayout>
              </c:layout>
              <c:tx>
                <c:rich>
                  <a:bodyPr/>
                  <a:lstStyle/>
                  <a:p>
                    <a:r>
                      <a:rPr lang="en-US"/>
                      <a:t>Industrials</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F5A0-4F33-8A2C-8C3E31326E7A}"/>
                </c:ext>
              </c:extLst>
            </c:dLbl>
            <c:dLbl>
              <c:idx val="5"/>
              <c:tx>
                <c:rich>
                  <a:bodyPr/>
                  <a:lstStyle/>
                  <a:p>
                    <a:r>
                      <a:rPr lang="en-US"/>
                      <a:t>Materials</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F5A0-4F33-8A2C-8C3E31326E7A}"/>
                </c:ext>
              </c:extLst>
            </c:dLbl>
            <c:dLbl>
              <c:idx val="6"/>
              <c:layout>
                <c:manualLayout>
                  <c:x val="3.7348272642390972E-3"/>
                  <c:y val="2.7420736932305057E-2"/>
                </c:manualLayout>
              </c:layout>
              <c:tx>
                <c:rich>
                  <a:bodyPr/>
                  <a:lstStyle/>
                  <a:p>
                    <a:r>
                      <a:rPr lang="en-US"/>
                      <a:t>Information</a:t>
                    </a:r>
                    <a:r>
                      <a:rPr lang="en-US" baseline="0"/>
                      <a:t> t</a:t>
                    </a:r>
                    <a:r>
                      <a:rPr lang="en-US"/>
                      <a:t>echnology</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F5A0-4F33-8A2C-8C3E31326E7A}"/>
                </c:ext>
              </c:extLst>
            </c:dLbl>
            <c:dLbl>
              <c:idx val="7"/>
              <c:layout>
                <c:manualLayout>
                  <c:x val="5.6022408963585435E-3"/>
                  <c:y val="5.8269065981148241E-2"/>
                </c:manualLayout>
              </c:layout>
              <c:tx>
                <c:rich>
                  <a:bodyPr/>
                  <a:lstStyle/>
                  <a:p>
                    <a:r>
                      <a:rPr lang="en-US"/>
                      <a:t>Utilities</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F5A0-4F33-8A2C-8C3E31326E7A}"/>
                </c:ext>
              </c:extLst>
            </c:dLbl>
            <c:dLbl>
              <c:idx val="8"/>
              <c:tx>
                <c:rich>
                  <a:bodyPr/>
                  <a:lstStyle/>
                  <a:p>
                    <a:r>
                      <a:rPr lang="en-US"/>
                      <a:t>Real estate</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F5A0-4F33-8A2C-8C3E31326E7A}"/>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trendline>
            <c:spPr>
              <a:ln w="19050" cap="rnd">
                <a:solidFill>
                  <a:schemeClr val="accent1"/>
                </a:solidFill>
                <a:prstDash val="sysDot"/>
              </a:ln>
              <a:effectLst/>
            </c:spPr>
            <c:trendlineType val="linear"/>
            <c:dispRSqr val="1"/>
            <c:dispEq val="0"/>
            <c:trendlineLbl>
              <c:layout>
                <c:manualLayout>
                  <c:x val="-0.48722777299896336"/>
                  <c:y val="-2.986026489619388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errBars>
            <c:errDir val="y"/>
            <c:errBarType val="both"/>
            <c:errValType val="cust"/>
            <c:noEndCap val="1"/>
            <c:plus>
              <c:numRef>
                <c:f>'Scatter plots beta vs Wharton'!$D$79:$D$87</c:f>
                <c:numCache>
                  <c:formatCode>General</c:formatCode>
                  <c:ptCount val="9"/>
                  <c:pt idx="0">
                    <c:v>0.84299999999999997</c:v>
                  </c:pt>
                  <c:pt idx="1">
                    <c:v>1.55</c:v>
                  </c:pt>
                  <c:pt idx="2">
                    <c:v>2.1</c:v>
                  </c:pt>
                  <c:pt idx="3">
                    <c:v>0.90500000000000003</c:v>
                  </c:pt>
                  <c:pt idx="4">
                    <c:v>1.3599999999999999</c:v>
                  </c:pt>
                  <c:pt idx="5">
                    <c:v>0.77600000000000002</c:v>
                  </c:pt>
                  <c:pt idx="6">
                    <c:v>1.1499999999999999</c:v>
                  </c:pt>
                  <c:pt idx="7">
                    <c:v>1.82</c:v>
                  </c:pt>
                  <c:pt idx="8">
                    <c:v>1.22</c:v>
                  </c:pt>
                </c:numCache>
              </c:numRef>
            </c:plus>
            <c:minus>
              <c:numRef>
                <c:f>'Scatter plots beta vs Wharton'!$D$79:$D$87</c:f>
                <c:numCache>
                  <c:formatCode>General</c:formatCode>
                  <c:ptCount val="9"/>
                  <c:pt idx="0">
                    <c:v>0.84299999999999997</c:v>
                  </c:pt>
                  <c:pt idx="1">
                    <c:v>1.55</c:v>
                  </c:pt>
                  <c:pt idx="2">
                    <c:v>2.1</c:v>
                  </c:pt>
                  <c:pt idx="3">
                    <c:v>0.90500000000000003</c:v>
                  </c:pt>
                  <c:pt idx="4">
                    <c:v>1.3599999999999999</c:v>
                  </c:pt>
                  <c:pt idx="5">
                    <c:v>0.77600000000000002</c:v>
                  </c:pt>
                  <c:pt idx="6">
                    <c:v>1.1499999999999999</c:v>
                  </c:pt>
                  <c:pt idx="7">
                    <c:v>1.82</c:v>
                  </c:pt>
                  <c:pt idx="8">
                    <c:v>1.22</c:v>
                  </c:pt>
                </c:numCache>
              </c:numRef>
            </c:minus>
            <c:spPr>
              <a:noFill/>
              <a:ln w="12700" cap="flat" cmpd="sng" algn="ctr">
                <a:solidFill>
                  <a:schemeClr val="accent1">
                    <a:alpha val="50000"/>
                  </a:schemeClr>
                </a:solidFill>
                <a:round/>
              </a:ln>
              <a:effectLst/>
            </c:spPr>
          </c:errBars>
          <c:xVal>
            <c:numRef>
              <c:f>'Scatter plots beta vs Wharton'!$B$79:$B$87</c:f>
              <c:numCache>
                <c:formatCode>General</c:formatCode>
                <c:ptCount val="9"/>
                <c:pt idx="0">
                  <c:v>40.185581727337613</c:v>
                </c:pt>
                <c:pt idx="1">
                  <c:v>37.242602526388652</c:v>
                </c:pt>
                <c:pt idx="2">
                  <c:v>38.164228846509893</c:v>
                </c:pt>
                <c:pt idx="3">
                  <c:v>14.814814814814786</c:v>
                </c:pt>
                <c:pt idx="4">
                  <c:v>25.085868498527965</c:v>
                </c:pt>
                <c:pt idx="5">
                  <c:v>74.836016696481806</c:v>
                </c:pt>
                <c:pt idx="6">
                  <c:v>26.067804609454903</c:v>
                </c:pt>
                <c:pt idx="7">
                  <c:v>-47.440446021287428</c:v>
                </c:pt>
                <c:pt idx="8">
                  <c:v>18.521983161833496</c:v>
                </c:pt>
              </c:numCache>
            </c:numRef>
          </c:xVal>
          <c:yVal>
            <c:numRef>
              <c:f>'Scatter plots beta vs Wharton'!$C$79:$C$87</c:f>
              <c:numCache>
                <c:formatCode>General</c:formatCode>
                <c:ptCount val="9"/>
                <c:pt idx="0">
                  <c:v>4.26</c:v>
                </c:pt>
                <c:pt idx="1">
                  <c:v>1.3599999999999999</c:v>
                </c:pt>
                <c:pt idx="2">
                  <c:v>6.9599999999999991</c:v>
                </c:pt>
                <c:pt idx="3">
                  <c:v>2.09</c:v>
                </c:pt>
                <c:pt idx="4">
                  <c:v>3.7600000000000002</c:v>
                </c:pt>
                <c:pt idx="5">
                  <c:v>3.66</c:v>
                </c:pt>
                <c:pt idx="6">
                  <c:v>-0.32299999999999995</c:v>
                </c:pt>
                <c:pt idx="7">
                  <c:v>-1.68</c:v>
                </c:pt>
                <c:pt idx="8">
                  <c:v>-2.1</c:v>
                </c:pt>
              </c:numCache>
            </c:numRef>
          </c:yVal>
          <c:smooth val="0"/>
          <c:extLst>
            <c:ext xmlns:c16="http://schemas.microsoft.com/office/drawing/2014/chart" uri="{C3380CC4-5D6E-409C-BE32-E72D297353CC}">
              <c16:uniqueId val="{0000000A-F5A0-4F33-8A2C-8C3E31326E7A}"/>
            </c:ext>
          </c:extLst>
        </c:ser>
        <c:dLbls>
          <c:showLegendKey val="0"/>
          <c:showVal val="0"/>
          <c:showCatName val="0"/>
          <c:showSerName val="0"/>
          <c:showPercent val="0"/>
          <c:showBubbleSize val="0"/>
        </c:dLbls>
        <c:axId val="463209776"/>
        <c:axId val="463201576"/>
      </c:scatterChart>
      <c:valAx>
        <c:axId val="463209776"/>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a:t>Cumulated reduction in taxes 2018-2040</a:t>
                </a:r>
                <a:r>
                  <a:rPr lang="fr-FR" baseline="0"/>
                  <a:t> </a:t>
                </a:r>
                <a:r>
                  <a:rPr lang="fr-FR" sz="1000" b="0" i="0" u="none" strike="noStrike" baseline="0">
                    <a:effectLst/>
                  </a:rPr>
                  <a:t>(percent of taxes paid over 2018-40 pre</a:t>
                </a:r>
                <a:r>
                  <a:rPr lang="fr-FR" sz="1000" b="0" i="0" u="none" strike="noStrike" baseline="0">
                    <a:effectLst/>
                    <a:latin typeface="Calibri" panose="020F0502020204030204" pitchFamily="34" charset="0"/>
                    <a:cs typeface="Calibri" panose="020F0502020204030204" pitchFamily="34" charset="0"/>
                  </a:rPr>
                  <a:t>–</a:t>
                </a:r>
                <a:r>
                  <a:rPr lang="fr-FR" sz="1000" b="0" i="0" u="none" strike="noStrike" baseline="0">
                    <a:effectLst/>
                  </a:rPr>
                  <a:t>tax act) </a:t>
                </a:r>
                <a:endParaRPr lang="fr-F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low"/>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201576"/>
        <c:crosses val="autoZero"/>
        <c:crossBetween val="midCat"/>
      </c:valAx>
      <c:valAx>
        <c:axId val="463201576"/>
        <c:scaling>
          <c:orientation val="minMax"/>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sz="1000" b="0" i="0" baseline="0">
                    <a:effectLst/>
                  </a:rPr>
                  <a:t>Percent change in stock price with  TCJA passage (1 standard error)</a:t>
                </a:r>
                <a:endParaRPr lang="en-US" sz="1000">
                  <a:effectLst/>
                </a:endParaRP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low"/>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209776"/>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9.xml.rels><?xml version="1.0" encoding="UTF-8" standalone="yes"?>
<Relationships xmlns="http://schemas.openxmlformats.org/package/2006/relationships"><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8</xdr:col>
      <xdr:colOff>523875</xdr:colOff>
      <xdr:row>15</xdr:row>
      <xdr:rowOff>76200</xdr:rowOff>
    </xdr:to>
    <xdr:graphicFrame macro="">
      <xdr:nvGraphicFramePr>
        <xdr:cNvPr id="5" name="Chart 2">
          <a:extLst>
            <a:ext uri="{FF2B5EF4-FFF2-40B4-BE49-F238E27FC236}">
              <a16:creationId xmlns:a16="http://schemas.microsoft.com/office/drawing/2014/main" id="{17448F10-4B9F-45E5-B84E-AD698CD44E8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698500</xdr:colOff>
      <xdr:row>23</xdr:row>
      <xdr:rowOff>171450</xdr:rowOff>
    </xdr:to>
    <xdr:graphicFrame macro="">
      <xdr:nvGraphicFramePr>
        <xdr:cNvPr id="7" name="Graphique 19">
          <a:extLst>
            <a:ext uri="{FF2B5EF4-FFF2-40B4-BE49-F238E27FC236}">
              <a16:creationId xmlns:a16="http://schemas.microsoft.com/office/drawing/2014/main" id="{1D8553EF-EA47-4438-8FE2-667F90C96F0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xdr:col>
      <xdr:colOff>787400</xdr:colOff>
      <xdr:row>4</xdr:row>
      <xdr:rowOff>69850</xdr:rowOff>
    </xdr:from>
    <xdr:to>
      <xdr:col>10</xdr:col>
      <xdr:colOff>730250</xdr:colOff>
      <xdr:row>22</xdr:row>
      <xdr:rowOff>152400</xdr:rowOff>
    </xdr:to>
    <xdr:graphicFrame macro="">
      <xdr:nvGraphicFramePr>
        <xdr:cNvPr id="3" name="Graphique 19">
          <a:extLst>
            <a:ext uri="{FF2B5EF4-FFF2-40B4-BE49-F238E27FC236}">
              <a16:creationId xmlns:a16="http://schemas.microsoft.com/office/drawing/2014/main" id="{353A3C35-B687-4877-8C48-CAFBE9207E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3</xdr:col>
      <xdr:colOff>530087</xdr:colOff>
      <xdr:row>6</xdr:row>
      <xdr:rowOff>99391</xdr:rowOff>
    </xdr:from>
    <xdr:to>
      <xdr:col>14</xdr:col>
      <xdr:colOff>625337</xdr:colOff>
      <xdr:row>25</xdr:row>
      <xdr:rowOff>2899</xdr:rowOff>
    </xdr:to>
    <xdr:graphicFrame macro="">
      <xdr:nvGraphicFramePr>
        <xdr:cNvPr id="3" name="Graphique 19">
          <a:extLst>
            <a:ext uri="{FF2B5EF4-FFF2-40B4-BE49-F238E27FC236}">
              <a16:creationId xmlns:a16="http://schemas.microsoft.com/office/drawing/2014/main" id="{36C3CAAE-3B04-4045-82DB-E0CDD5F2912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5</xdr:col>
      <xdr:colOff>438150</xdr:colOff>
      <xdr:row>49</xdr:row>
      <xdr:rowOff>138112</xdr:rowOff>
    </xdr:from>
    <xdr:to>
      <xdr:col>9</xdr:col>
      <xdr:colOff>57150</xdr:colOff>
      <xdr:row>63</xdr:row>
      <xdr:rowOff>71437</xdr:rowOff>
    </xdr:to>
    <xdr:graphicFrame macro="">
      <xdr:nvGraphicFramePr>
        <xdr:cNvPr id="3" name="Chart 2">
          <a:extLst>
            <a:ext uri="{FF2B5EF4-FFF2-40B4-BE49-F238E27FC236}">
              <a16:creationId xmlns:a16="http://schemas.microsoft.com/office/drawing/2014/main" id="{41A339F3-42EC-4E32-8F69-ADCD0DC6936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xdr:col>
      <xdr:colOff>628650</xdr:colOff>
      <xdr:row>7</xdr:row>
      <xdr:rowOff>69850</xdr:rowOff>
    </xdr:from>
    <xdr:to>
      <xdr:col>15</xdr:col>
      <xdr:colOff>88900</xdr:colOff>
      <xdr:row>25</xdr:row>
      <xdr:rowOff>155575</xdr:rowOff>
    </xdr:to>
    <xdr:graphicFrame macro="">
      <xdr:nvGraphicFramePr>
        <xdr:cNvPr id="2" name="Graphique 19">
          <a:extLst>
            <a:ext uri="{FF2B5EF4-FFF2-40B4-BE49-F238E27FC236}">
              <a16:creationId xmlns:a16="http://schemas.microsoft.com/office/drawing/2014/main" id="{AF99451E-3F41-4AA7-AFC6-D73D6791346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2</xdr:col>
      <xdr:colOff>632012</xdr:colOff>
      <xdr:row>0</xdr:row>
      <xdr:rowOff>174065</xdr:rowOff>
    </xdr:from>
    <xdr:to>
      <xdr:col>8</xdr:col>
      <xdr:colOff>366993</xdr:colOff>
      <xdr:row>22</xdr:row>
      <xdr:rowOff>171450</xdr:rowOff>
    </xdr:to>
    <xdr:graphicFrame macro="">
      <xdr:nvGraphicFramePr>
        <xdr:cNvPr id="5" name="Chart 1">
          <a:extLst>
            <a:ext uri="{FF2B5EF4-FFF2-40B4-BE49-F238E27FC236}">
              <a16:creationId xmlns:a16="http://schemas.microsoft.com/office/drawing/2014/main" id="{1EDEA730-D9E8-4615-8629-9C3EFD40095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1</xdr:row>
      <xdr:rowOff>747</xdr:rowOff>
    </xdr:from>
    <xdr:to>
      <xdr:col>4</xdr:col>
      <xdr:colOff>537882</xdr:colOff>
      <xdr:row>2</xdr:row>
      <xdr:rowOff>19051</xdr:rowOff>
    </xdr:to>
    <xdr:sp macro="" textlink="">
      <xdr:nvSpPr>
        <xdr:cNvPr id="2" name="TextBox 1">
          <a:extLst>
            <a:ext uri="{FF2B5EF4-FFF2-40B4-BE49-F238E27FC236}">
              <a16:creationId xmlns:a16="http://schemas.microsoft.com/office/drawing/2014/main" id="{94834EDE-B08C-4DD4-9C31-2BDB452B0C9B}"/>
            </a:ext>
          </a:extLst>
        </xdr:cNvPr>
        <xdr:cNvSpPr txBox="1"/>
      </xdr:nvSpPr>
      <xdr:spPr>
        <a:xfrm>
          <a:off x="4743450" y="184897"/>
          <a:ext cx="1179232" cy="2088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percent</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50800</xdr:colOff>
      <xdr:row>1</xdr:row>
      <xdr:rowOff>127000</xdr:rowOff>
    </xdr:from>
    <xdr:to>
      <xdr:col>8</xdr:col>
      <xdr:colOff>660400</xdr:colOff>
      <xdr:row>18</xdr:row>
      <xdr:rowOff>126365</xdr:rowOff>
    </xdr:to>
    <xdr:graphicFrame macro="">
      <xdr:nvGraphicFramePr>
        <xdr:cNvPr id="3" name="Chart 3">
          <a:extLst>
            <a:ext uri="{FF2B5EF4-FFF2-40B4-BE49-F238E27FC236}">
              <a16:creationId xmlns:a16="http://schemas.microsoft.com/office/drawing/2014/main" id="{DAA5F7F4-7607-41B3-B04C-9C987A439DB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1</xdr:row>
      <xdr:rowOff>0</xdr:rowOff>
    </xdr:from>
    <xdr:to>
      <xdr:col>9</xdr:col>
      <xdr:colOff>704850</xdr:colOff>
      <xdr:row>19</xdr:row>
      <xdr:rowOff>85725</xdr:rowOff>
    </xdr:to>
    <xdr:graphicFrame macro="">
      <xdr:nvGraphicFramePr>
        <xdr:cNvPr id="2" name="Graphique 19">
          <a:extLst>
            <a:ext uri="{FF2B5EF4-FFF2-40B4-BE49-F238E27FC236}">
              <a16:creationId xmlns:a16="http://schemas.microsoft.com/office/drawing/2014/main" id="{BFA8E5B9-9C2E-432D-BE44-1DD1C998311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xdr:row>
      <xdr:rowOff>0</xdr:rowOff>
    </xdr:from>
    <xdr:to>
      <xdr:col>9</xdr:col>
      <xdr:colOff>704850</xdr:colOff>
      <xdr:row>19</xdr:row>
      <xdr:rowOff>85725</xdr:rowOff>
    </xdr:to>
    <xdr:graphicFrame macro="">
      <xdr:nvGraphicFramePr>
        <xdr:cNvPr id="2" name="Graphique 19">
          <a:extLst>
            <a:ext uri="{FF2B5EF4-FFF2-40B4-BE49-F238E27FC236}">
              <a16:creationId xmlns:a16="http://schemas.microsoft.com/office/drawing/2014/main" id="{C2C24D87-212E-466F-ACD5-67112269CA3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1</xdr:row>
      <xdr:rowOff>0</xdr:rowOff>
    </xdr:from>
    <xdr:to>
      <xdr:col>8</xdr:col>
      <xdr:colOff>25400</xdr:colOff>
      <xdr:row>21</xdr:row>
      <xdr:rowOff>158750</xdr:rowOff>
    </xdr:to>
    <xdr:graphicFrame macro="">
      <xdr:nvGraphicFramePr>
        <xdr:cNvPr id="3" name="Chart 2">
          <a:extLst>
            <a:ext uri="{FF2B5EF4-FFF2-40B4-BE49-F238E27FC236}">
              <a16:creationId xmlns:a16="http://schemas.microsoft.com/office/drawing/2014/main" id="{3721CF71-8DB1-42E2-AF7A-6208B496F72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0.05079</cdr:x>
      <cdr:y>0.00827</cdr:y>
    </cdr:from>
    <cdr:to>
      <cdr:x>0.32506</cdr:x>
      <cdr:y>0.07273</cdr:y>
    </cdr:to>
    <cdr:sp macro="" textlink="">
      <cdr:nvSpPr>
        <cdr:cNvPr id="2" name="TextBox 1">
          <a:extLst xmlns:a="http://schemas.openxmlformats.org/drawingml/2006/main">
            <a:ext uri="{FF2B5EF4-FFF2-40B4-BE49-F238E27FC236}">
              <a16:creationId xmlns:a16="http://schemas.microsoft.com/office/drawing/2014/main" id="{81F4FDE8-172B-4578-8FF7-42743E3421DE}"/>
            </a:ext>
          </a:extLst>
        </cdr:cNvPr>
        <cdr:cNvSpPr txBox="1"/>
      </cdr:nvSpPr>
      <cdr:spPr>
        <a:xfrm xmlns:a="http://schemas.openxmlformats.org/drawingml/2006/main">
          <a:off x="285746" y="31765"/>
          <a:ext cx="1543071" cy="247639"/>
        </a:xfrm>
        <a:prstGeom xmlns:a="http://schemas.openxmlformats.org/drawingml/2006/main" prst="rect">
          <a:avLst/>
        </a:prstGeom>
        <a:noFill xmlns:a="http://schemas.openxmlformats.org/drawingml/2006/main"/>
      </cdr:spPr>
      <cdr:txBody>
        <a:bodyPr xmlns:a="http://schemas.openxmlformats.org/drawingml/2006/main" vertOverflow="clip" wrap="square" rtlCol="0"/>
        <a:lstStyle xmlns:a="http://schemas.openxmlformats.org/drawingml/2006/main"/>
        <a:p xmlns:a="http://schemas.openxmlformats.org/drawingml/2006/main">
          <a:r>
            <a:rPr lang="en-US" sz="1100">
              <a:solidFill>
                <a:schemeClr val="tx1">
                  <a:lumMod val="65000"/>
                  <a:lumOff val="35000"/>
                </a:schemeClr>
              </a:solidFill>
            </a:rPr>
            <a:t>billions of dollars</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0</xdr:colOff>
      <xdr:row>3</xdr:row>
      <xdr:rowOff>0</xdr:rowOff>
    </xdr:from>
    <xdr:to>
      <xdr:col>9</xdr:col>
      <xdr:colOff>704850</xdr:colOff>
      <xdr:row>21</xdr:row>
      <xdr:rowOff>85725</xdr:rowOff>
    </xdr:to>
    <xdr:graphicFrame macro="">
      <xdr:nvGraphicFramePr>
        <xdr:cNvPr id="2" name="Graphique 19">
          <a:extLst>
            <a:ext uri="{FF2B5EF4-FFF2-40B4-BE49-F238E27FC236}">
              <a16:creationId xmlns:a16="http://schemas.microsoft.com/office/drawing/2014/main" id="{A32CB215-4223-48A9-B783-623C6D31A75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C\Annual_Report\2015_01\Tables\Supp_Tables\BudgetData&amp;Projection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S\Projections\Amber\Historical%20Budget%20Data\January%202011\Historicaltables2011_with%20MAD%20data"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C\Projections\Function%20Table%20Aggregates_%20Bridgetables\2012%20January\P354_P364%20BASE%20TO%20BASE_final_adjtable"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S\Projections\Baseline_12Aug\Baseline_08Mar\Backup0803"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Helen.Hillebrand\AppData\Local\Microsoft\Windows\INetCache\Content.Outlook\1JIGECMA\Supporting%20data%20PB%20edit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1. Table 1-1"/>
      <sheetName val="2. Table 1-2"/>
      <sheetName val="3. Table 1-3"/>
      <sheetName val="4. Table 1-4"/>
      <sheetName val="5. Table 1-5"/>
      <sheetName val="6. Table 3-1"/>
      <sheetName val="7. Table 3-2"/>
      <sheetName val="8. Table 3-3"/>
      <sheetName val="9. Table 3-4"/>
      <sheetName val="10. Table 3-5"/>
      <sheetName val="11. Table 3-6"/>
      <sheetName val="12. Table 3-7"/>
      <sheetName val="13. Table 4-1"/>
      <sheetName val="14. Table 4-2"/>
      <sheetName val="15. Table 4-3"/>
      <sheetName val="16. Capital Gains"/>
      <sheetName val="17. Expiring Tax Provisions"/>
      <sheetName val="18. Table D-1"/>
      <sheetName val="19. Table D-2"/>
      <sheetName val="20. Table E-1"/>
      <sheetName val="21. Table E-2"/>
      <sheetName val="22. Table E-3"/>
      <sheetName val="23. Summary Figure 1"/>
      <sheetName val="24. Summary Figure 2"/>
      <sheetName val="25. Figure 1-1"/>
      <sheetName val="26. Figure 1-2"/>
      <sheetName val="27. Figure 1-3"/>
      <sheetName val="28. Figure 3-1"/>
      <sheetName val="29. Figure 3-2"/>
      <sheetName val="30. Figure 3-3"/>
      <sheetName val="31. Figure 3-4"/>
      <sheetName val="32. Figure 4-1"/>
      <sheetName val="33. Figure 4-2"/>
      <sheetName val="34. Figure 4-3"/>
      <sheetName val="35. Figure 4-4"/>
      <sheetName val="36. Figure B-1"/>
      <sheetName val="37. Figure B-2"/>
      <sheetName val="38. Figure D-1"/>
      <sheetName val="39. Figure D-2"/>
      <sheetName val="40. Figure E-1"/>
      <sheetName val="41. Deficits, Surpluses, &amp; Debt"/>
      <sheetName val="42. Revenues, by Major Source"/>
      <sheetName val="43. Outlays, by Major Category"/>
      <sheetName val="44. Discretionary Outlays"/>
      <sheetName val="45. Mandatory Outlay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OMB Data"/>
      <sheetName val="MAD Data"/>
      <sheetName val="as % of GDP"/>
      <sheetName val="Details"/>
      <sheetName val="F-1"/>
      <sheetName val="F-2"/>
      <sheetName val="F-3"/>
      <sheetName val="F-4"/>
      <sheetName val="F-5"/>
      <sheetName val="F-6"/>
      <sheetName val="F-7"/>
      <sheetName val="F-8"/>
      <sheetName val="F-9"/>
      <sheetName val="F-10"/>
      <sheetName val="F-11"/>
      <sheetName val="F-12"/>
      <sheetName val="F-13"/>
    </sheetNames>
    <sheetDataSet>
      <sheetData sheetId="0">
        <row r="24">
          <cell r="B24">
            <v>1971</v>
          </cell>
        </row>
        <row r="25">
          <cell r="B25">
            <v>2010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OLDDISC"/>
      <sheetName val="DISCleg"/>
      <sheetName val="DISCecon"/>
      <sheetName val="DISCtech"/>
      <sheetName val="DISCTOT"/>
      <sheetName val="NEWDISC"/>
      <sheetName val="OLDMAND"/>
      <sheetName val="MANDLEG"/>
      <sheetName val="MANDECON"/>
      <sheetName val="MANDTECH"/>
      <sheetName val="MANDTOT"/>
      <sheetName val="NEWMAND"/>
      <sheetName val="OLDTOT"/>
      <sheetName val="TOTLEG"/>
      <sheetName val="TOTECON"/>
      <sheetName val="TOTTECH"/>
      <sheetName val="TOTTOT"/>
      <sheetName val="NEWTOT"/>
      <sheetName val="SumChngs"/>
      <sheetName val="PubInf-leg.econ.tech"/>
      <sheetName val="JSC changes"/>
      <sheetName val="PubInf-rev.vs.outlays"/>
      <sheetName val="U"/>
    </sheetNames>
    <sheetDataSet>
      <sheetData sheetId="0">
        <row r="2">
          <cell r="C2" t="str">
            <v>August 2011 Baseline</v>
          </cell>
        </row>
        <row r="3">
          <cell r="C3" t="str">
            <v>January 2012 Baseline</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Deficit"/>
      <sheetName val="Baseline"/>
      <sheetName val="rev"/>
      <sheetName val="outlays"/>
      <sheetName val="Offbud"/>
      <sheetName val="int"/>
      <sheetName val="OffReceipts"/>
      <sheetName val="Disc"/>
      <sheetName val="DiscNoEmerg"/>
      <sheetName val="HLS-Act"/>
      <sheetName val="Table 3-1"/>
      <sheetName val="Growth rates"/>
      <sheetName val="Growth rates Reest"/>
      <sheetName val="BA_Growth"/>
      <sheetName val="OMBComp"/>
      <sheetName val="Reest"/>
      <sheetName val="DctBaseReest"/>
      <sheetName val="DiscBaseReest"/>
      <sheetName val="DiscBaseNoExtReest"/>
      <sheetName val="OMBCompPolicy"/>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7">
          <cell r="C7" t="str">
            <v>Actual</v>
          </cell>
          <cell r="E7" t="str">
            <v>Actual</v>
          </cell>
          <cell r="G7" t="str">
            <v>Estimated</v>
          </cell>
          <cell r="I7" t="str">
            <v>Projecteda</v>
          </cell>
          <cell r="K7" t="str">
            <v>Projecteda</v>
          </cell>
        </row>
        <row r="8">
          <cell r="C8" t="str">
            <v>1997-2006</v>
          </cell>
          <cell r="E8">
            <v>2007</v>
          </cell>
          <cell r="G8">
            <v>2008</v>
          </cell>
          <cell r="I8">
            <v>2009</v>
          </cell>
          <cell r="K8" t="str">
            <v>2010-2018</v>
          </cell>
        </row>
        <row r="12">
          <cell r="B12" t="str">
            <v>Individual Income Taxes</v>
          </cell>
          <cell r="C12">
            <v>4.7486032318542648</v>
          </cell>
          <cell r="E12">
            <v>11.453499733693008</v>
          </cell>
          <cell r="G12">
            <v>-1.9289391027070057</v>
          </cell>
          <cell r="I12">
            <v>17.146302554196314</v>
          </cell>
          <cell r="K12">
            <v>6.9387469713228844</v>
          </cell>
        </row>
        <row r="13">
          <cell r="B13" t="str">
            <v>Corporate Income Taxes</v>
          </cell>
          <cell r="C13">
            <v>7.4933293847241567</v>
          </cell>
          <cell r="E13">
            <v>4.6135371487503685</v>
          </cell>
          <cell r="G13">
            <v>-12.08246037651679</v>
          </cell>
          <cell r="I13">
            <v>3.8724753715940086</v>
          </cell>
          <cell r="K13">
            <v>1.4292913648464411</v>
          </cell>
        </row>
        <row r="14">
          <cell r="B14" t="str">
            <v>Social Insurance Taxes</v>
          </cell>
          <cell r="C14">
            <v>5.1012875818637227</v>
          </cell>
          <cell r="E14">
            <v>3.7939392549620976</v>
          </cell>
          <cell r="G14">
            <v>4.8615247587148636</v>
          </cell>
          <cell r="I14">
            <v>4.1532774443012954</v>
          </cell>
          <cell r="K14">
            <v>4.5148962795312109</v>
          </cell>
        </row>
        <row r="15">
          <cell r="B15" t="str">
            <v>Otherb</v>
          </cell>
          <cell r="C15">
            <v>4.0369925225316683</v>
          </cell>
          <cell r="E15">
            <v>-3.9000417928981568</v>
          </cell>
          <cell r="G15">
            <v>1.762291890594847</v>
          </cell>
          <cell r="I15">
            <v>0.37687320286878823</v>
          </cell>
          <cell r="K15">
            <v>7.12500847930706</v>
          </cell>
        </row>
        <row r="17">
          <cell r="B17" t="str">
            <v>Total Revenues</v>
          </cell>
          <cell r="C17">
            <v>5.1768936908140883</v>
          </cell>
          <cell r="E17">
            <v>6.6875185620015154</v>
          </cell>
          <cell r="G17">
            <v>-0.8564087679470922</v>
          </cell>
          <cell r="I17">
            <v>9.6909419180986056</v>
          </cell>
          <cell r="K17">
            <v>5.5853898768911447</v>
          </cell>
        </row>
        <row r="21">
          <cell r="C21">
            <v>6.0225986999876024</v>
          </cell>
          <cell r="E21">
            <v>2.7787770548362234</v>
          </cell>
          <cell r="G21">
            <v>8.6643534531464006</v>
          </cell>
          <cell r="I21">
            <v>5.4905638364516562</v>
          </cell>
          <cell r="K21">
            <v>5.63571789106041</v>
          </cell>
        </row>
        <row r="22">
          <cell r="B22" t="str">
            <v>Social Security</v>
          </cell>
          <cell r="C22">
            <v>4.5956093072890392</v>
          </cell>
          <cell r="E22">
            <v>6.9002097769671922</v>
          </cell>
          <cell r="G22">
            <v>5.2020665861771231</v>
          </cell>
          <cell r="I22">
            <v>5.6437176408272949</v>
          </cell>
          <cell r="K22">
            <v>5.9581970116646454</v>
          </cell>
        </row>
        <row r="23">
          <cell r="B23" t="str">
            <v>Medicare</v>
          </cell>
          <cell r="C23">
            <v>6.9263400051611024</v>
          </cell>
          <cell r="E23">
            <v>16.917857515524947</v>
          </cell>
          <cell r="G23">
            <v>4.0935137213261807</v>
          </cell>
          <cell r="I23">
            <v>7.2728152095534515</v>
          </cell>
          <cell r="K23">
            <v>6.8735882395491776</v>
          </cell>
        </row>
        <row r="24">
          <cell r="B24" t="str">
            <v>Medicaid</v>
          </cell>
          <cell r="C24">
            <v>6.9802784931323192</v>
          </cell>
          <cell r="E24">
            <v>5.5357785467128107</v>
          </cell>
          <cell r="G24">
            <v>8.5209627329192461</v>
          </cell>
          <cell r="I24">
            <v>8.2125230220383205</v>
          </cell>
          <cell r="K24">
            <v>7.9323292169510617</v>
          </cell>
        </row>
        <row r="25">
          <cell r="B25" t="str">
            <v>Otherc</v>
          </cell>
          <cell r="C25">
            <v>7.2063828127606033</v>
          </cell>
          <cell r="E25">
            <v>-22.788782926495088</v>
          </cell>
          <cell r="G25">
            <v>25.327456854928521</v>
          </cell>
          <cell r="I25">
            <v>0.65855329013220221</v>
          </cell>
          <cell r="K25">
            <v>-3.9535229706733066E-2</v>
          </cell>
        </row>
        <row r="26">
          <cell r="G26" t="str">
            <v xml:space="preserve"> </v>
          </cell>
          <cell r="I26" t="str">
            <v xml:space="preserve"> </v>
          </cell>
        </row>
        <row r="27">
          <cell r="C27">
            <v>6.6769135744379149</v>
          </cell>
          <cell r="E27">
            <v>2.4648372184518541</v>
          </cell>
          <cell r="G27">
            <v>4.8505413914913253</v>
          </cell>
          <cell r="I27">
            <v>2.6819776048690347</v>
          </cell>
          <cell r="K27">
            <v>2.1887449542027593</v>
          </cell>
        </row>
        <row r="28">
          <cell r="B28" t="str">
            <v>Defense</v>
          </cell>
          <cell r="C28">
            <v>6.9341365711387937</v>
          </cell>
          <cell r="E28">
            <v>5.6135499082646367</v>
          </cell>
          <cell r="G28">
            <v>4.2925324539344389</v>
          </cell>
          <cell r="I28">
            <v>3.0974131187842202</v>
          </cell>
          <cell r="K28">
            <v>2.3018298575080198</v>
          </cell>
        </row>
        <row r="29">
          <cell r="B29" t="str">
            <v>Nondefense</v>
          </cell>
          <cell r="C29">
            <v>6.4147668152078285</v>
          </cell>
          <cell r="E29">
            <v>-0.83124297902666955</v>
          </cell>
          <cell r="G29">
            <v>5.4726277261128109</v>
          </cell>
          <cell r="I29">
            <v>2.2240186313287502</v>
          </cell>
          <cell r="K29">
            <v>2.0618331295697567</v>
          </cell>
        </row>
        <row r="30">
          <cell r="G30" t="str">
            <v xml:space="preserve"> </v>
          </cell>
          <cell r="I30" t="str">
            <v xml:space="preserve"> </v>
          </cell>
        </row>
        <row r="31">
          <cell r="C31">
            <v>-0.61626563184342675</v>
          </cell>
          <cell r="E31">
            <v>4.6363022554864575</v>
          </cell>
          <cell r="G31">
            <v>-1.4508095432902213</v>
          </cell>
          <cell r="I31">
            <v>-8.2308735861410849</v>
          </cell>
          <cell r="K31">
            <v>2.4046319729486898</v>
          </cell>
        </row>
        <row r="32">
          <cell r="G32" t="str">
            <v xml:space="preserve"> </v>
          </cell>
          <cell r="I32" t="str">
            <v xml:space="preserve"> </v>
          </cell>
        </row>
        <row r="33">
          <cell r="C33">
            <v>5.4591300958756195</v>
          </cell>
          <cell r="E33">
            <v>2.8170902319205604</v>
          </cell>
          <cell r="G33">
            <v>6.3306865584393357</v>
          </cell>
          <cell r="I33">
            <v>3.329390400002219</v>
          </cell>
          <cell r="K33">
            <v>4.2252597404885739</v>
          </cell>
        </row>
        <row r="34">
          <cell r="G34" t="str">
            <v xml:space="preserve"> </v>
          </cell>
          <cell r="I34" t="str">
            <v xml:space="preserve"> </v>
          </cell>
        </row>
        <row r="35">
          <cell r="C35">
            <v>6.2911235894605344</v>
          </cell>
          <cell r="E35">
            <v>2.6473630123450276</v>
          </cell>
          <cell r="G35">
            <v>7.0707447499771314</v>
          </cell>
          <cell r="I35">
            <v>4.3413257211786016</v>
          </cell>
          <cell r="K35">
            <v>4.3553703848308034</v>
          </cell>
        </row>
        <row r="38">
          <cell r="C38">
            <v>2.5725322517730076</v>
          </cell>
          <cell r="E38">
            <v>2.3483095745044036</v>
          </cell>
          <cell r="G38">
            <v>3.2876462144060037</v>
          </cell>
          <cell r="I38">
            <v>1.949104151204617</v>
          </cell>
          <cell r="K38">
            <v>2.1526703654074941</v>
          </cell>
        </row>
        <row r="40">
          <cell r="C40">
            <v>5.3991189652255356</v>
          </cell>
          <cell r="E40">
            <v>4.9748521845964788</v>
          </cell>
          <cell r="G40">
            <v>4.1751530827397687</v>
          </cell>
          <cell r="I40">
            <v>3.7301265602863731</v>
          </cell>
          <cell r="K40">
            <v>4.7266128397834395</v>
          </cell>
        </row>
        <row r="42">
          <cell r="C42">
            <v>7.1997037886633253</v>
          </cell>
          <cell r="E42">
            <v>6.8369700760548602</v>
          </cell>
          <cell r="G42">
            <v>-2.533710714338977</v>
          </cell>
          <cell r="I42">
            <v>2.8570663371204175</v>
          </cell>
          <cell r="K42">
            <v>2.3730630693638677</v>
          </cell>
        </row>
        <row r="43">
          <cell r="B43" t="str">
            <v>Defense</v>
          </cell>
          <cell r="C43">
            <v>7.6940842778054463</v>
          </cell>
          <cell r="E43">
            <v>11.834754404722325</v>
          </cell>
          <cell r="G43">
            <v>-5.6469987113691893</v>
          </cell>
          <cell r="I43">
            <v>2.1818020813288319</v>
          </cell>
          <cell r="K43">
            <v>2.3938581881523202</v>
          </cell>
        </row>
        <row r="44">
          <cell r="B44" t="str">
            <v>Nondefense</v>
          </cell>
          <cell r="C44">
            <v>6.617965783333668</v>
          </cell>
          <cell r="E44">
            <v>0.62188971345700228</v>
          </cell>
          <cell r="G44">
            <v>1.7693042261653469</v>
          </cell>
          <cell r="I44">
            <v>3.7223653975825721</v>
          </cell>
          <cell r="K44">
            <v>2.3467631651409526</v>
          </cell>
        </row>
        <row r="51">
          <cell r="B51" t="str">
            <v>When constructing its baseline, CBO's uses the employment cost index for wages and salaries to inflate discretionary spending related to federal personnel and the gross domestic product price index to adjust other discretionary spending.</v>
          </cell>
        </row>
        <row r="55">
          <cell r="B55" t="str">
            <v>Includes excise, estate, and gift taxes as well as customs duties.</v>
          </cell>
        </row>
        <row r="58">
          <cell r="B58" t="str">
            <v>Includes offsetting receipts.</v>
          </cell>
        </row>
      </sheetData>
      <sheetData sheetId="13"/>
      <sheetData sheetId="14"/>
      <sheetData sheetId="15"/>
      <sheetData sheetId="16"/>
      <sheetData sheetId="17"/>
      <sheetData sheetId="18"/>
      <sheetData sheetId="19"/>
      <sheetData sheetId="2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ure 1"/>
      <sheetName val="Table1"/>
      <sheetName val="Figure 2"/>
      <sheetName val="Figure 3"/>
      <sheetName val="Figure 4"/>
      <sheetName val="Figure 5"/>
      <sheetName val="Figure 6"/>
      <sheetName val="Figure 7"/>
      <sheetName val="Figure 8"/>
      <sheetName val="Table A.1 "/>
      <sheetName val="Table A.2"/>
      <sheetName val="Table A.3"/>
      <sheetName val="Figure A.1"/>
      <sheetName val="Figure A.2"/>
      <sheetName val="Figure A.3"/>
      <sheetName val="S&amp;P Nomenclature"/>
      <sheetName val="Correspondance SP NIPA"/>
      <sheetName val="Scatter plots beta vs Wharton"/>
      <sheetName val="Wharton Taxes paid"/>
      <sheetName val="Total impact of repeals"/>
      <sheetName val="aggregate sector profits"/>
      <sheetName val="Corporate profit data"/>
      <sheetName val="Scatter tax rates"/>
      <sheetName val="Scatter chara"/>
      <sheetName val="Robustness check"/>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ow r="4">
          <cell r="N4">
            <v>4.26</v>
          </cell>
          <cell r="O4">
            <v>3.47</v>
          </cell>
        </row>
        <row r="5">
          <cell r="N5">
            <v>1.3599999999999999</v>
          </cell>
          <cell r="O5">
            <v>2.0699999999999998</v>
          </cell>
        </row>
        <row r="6">
          <cell r="N6">
            <v>2.15</v>
          </cell>
          <cell r="O6">
            <v>3.2</v>
          </cell>
        </row>
        <row r="7">
          <cell r="N7">
            <v>6.9599999999999991</v>
          </cell>
          <cell r="O7">
            <v>7.37</v>
          </cell>
        </row>
        <row r="8">
          <cell r="N8">
            <v>2.09</v>
          </cell>
          <cell r="O8">
            <v>2.06</v>
          </cell>
        </row>
        <row r="9">
          <cell r="N9">
            <v>3.7600000000000002</v>
          </cell>
          <cell r="O9">
            <v>4.5199999999999996</v>
          </cell>
        </row>
        <row r="10">
          <cell r="N10">
            <v>3.66</v>
          </cell>
          <cell r="O10">
            <v>1.5599999999999998</v>
          </cell>
        </row>
        <row r="11">
          <cell r="N11">
            <v>-2.1</v>
          </cell>
          <cell r="O11">
            <v>-3.6700000000000004</v>
          </cell>
        </row>
        <row r="12">
          <cell r="N12">
            <v>-0.32299999999999995</v>
          </cell>
          <cell r="O12">
            <v>-3.83</v>
          </cell>
        </row>
        <row r="13">
          <cell r="N13">
            <v>9.35</v>
          </cell>
          <cell r="O13">
            <v>14.299999999999999</v>
          </cell>
        </row>
        <row r="14">
          <cell r="N14">
            <v>-1.68</v>
          </cell>
          <cell r="O14">
            <v>-2.44</v>
          </cell>
        </row>
        <row r="15">
          <cell r="N15">
            <v>2.52</v>
          </cell>
          <cell r="O15">
            <v>1.82</v>
          </cell>
        </row>
      </sheetData>
      <sheetData sheetId="23"/>
      <sheetData sheetId="24">
        <row r="3">
          <cell r="F3">
            <v>7.51</v>
          </cell>
          <cell r="G3">
            <v>3.82</v>
          </cell>
          <cell r="H3">
            <v>0.84299999999999997</v>
          </cell>
          <cell r="I3">
            <v>-0.76200000000000001</v>
          </cell>
          <cell r="K3">
            <v>1.1599999999999999</v>
          </cell>
          <cell r="L3">
            <v>-6</v>
          </cell>
          <cell r="M3">
            <v>-6</v>
          </cell>
        </row>
        <row r="4">
          <cell r="F4">
            <v>0.51</v>
          </cell>
          <cell r="G4">
            <v>2.06</v>
          </cell>
          <cell r="H4">
            <v>1.55</v>
          </cell>
          <cell r="I4">
            <v>-1.79</v>
          </cell>
          <cell r="K4">
            <v>1.94</v>
          </cell>
          <cell r="L4">
            <v>-4</v>
          </cell>
          <cell r="M4">
            <v>-4</v>
          </cell>
        </row>
        <row r="5">
          <cell r="F5">
            <v>-0.44900000000000001</v>
          </cell>
          <cell r="G5">
            <v>2.54</v>
          </cell>
          <cell r="H5">
            <v>1.96</v>
          </cell>
          <cell r="I5">
            <v>-2.41</v>
          </cell>
          <cell r="K5">
            <v>2.23</v>
          </cell>
          <cell r="L5">
            <v>-2</v>
          </cell>
          <cell r="M5">
            <v>-2</v>
          </cell>
        </row>
        <row r="6">
          <cell r="F6">
            <v>9.3000000000000007</v>
          </cell>
          <cell r="G6">
            <v>5.38</v>
          </cell>
          <cell r="H6">
            <v>2.1</v>
          </cell>
          <cell r="I6">
            <v>-2.77</v>
          </cell>
          <cell r="K6">
            <v>2.73</v>
          </cell>
          <cell r="L6">
            <v>0</v>
          </cell>
          <cell r="M6">
            <v>0</v>
          </cell>
        </row>
        <row r="7">
          <cell r="F7">
            <v>1.0999999999999999</v>
          </cell>
          <cell r="G7">
            <v>2.42</v>
          </cell>
          <cell r="H7">
            <v>0.90500000000000003</v>
          </cell>
          <cell r="I7">
            <v>-0.94500000000000006</v>
          </cell>
          <cell r="K7">
            <v>0.94400000000000006</v>
          </cell>
          <cell r="L7">
            <v>2</v>
          </cell>
          <cell r="M7">
            <v>2</v>
          </cell>
        </row>
        <row r="8">
          <cell r="F8">
            <v>6.83</v>
          </cell>
          <cell r="G8">
            <v>3.04</v>
          </cell>
          <cell r="H8">
            <v>1.3599999999999999</v>
          </cell>
          <cell r="I8">
            <v>-1.8599999999999999</v>
          </cell>
          <cell r="K8">
            <v>1.8399999999999999</v>
          </cell>
          <cell r="L8">
            <v>4</v>
          </cell>
          <cell r="M8">
            <v>4</v>
          </cell>
        </row>
        <row r="9">
          <cell r="F9">
            <v>9.2899999999999991</v>
          </cell>
          <cell r="G9">
            <v>1.8599999999999999</v>
          </cell>
          <cell r="H9">
            <v>0.77600000000000002</v>
          </cell>
          <cell r="I9">
            <v>-0.8869999999999999</v>
          </cell>
          <cell r="K9">
            <v>0.752</v>
          </cell>
          <cell r="L9">
            <v>6</v>
          </cell>
          <cell r="M9">
            <v>6</v>
          </cell>
        </row>
        <row r="10">
          <cell r="F10">
            <v>-3.34</v>
          </cell>
          <cell r="G10">
            <v>-1.67</v>
          </cell>
          <cell r="H10">
            <v>1.1499999999999999</v>
          </cell>
          <cell r="I10">
            <v>-1.66</v>
          </cell>
          <cell r="K10">
            <v>1.26</v>
          </cell>
          <cell r="L10">
            <v>8</v>
          </cell>
          <cell r="M10">
            <v>8</v>
          </cell>
        </row>
        <row r="11">
          <cell r="F11">
            <v>4.3600000000000003</v>
          </cell>
          <cell r="G11">
            <v>-0.86099999999999999</v>
          </cell>
          <cell r="H11">
            <v>1.82</v>
          </cell>
          <cell r="I11">
            <v>-1.73</v>
          </cell>
          <cell r="K11">
            <v>1.96</v>
          </cell>
          <cell r="L11">
            <v>10</v>
          </cell>
          <cell r="M11">
            <v>10</v>
          </cell>
        </row>
        <row r="12">
          <cell r="F12">
            <v>3.85</v>
          </cell>
          <cell r="G12">
            <v>10.5</v>
          </cell>
          <cell r="H12">
            <v>2.5100000000000002</v>
          </cell>
          <cell r="I12">
            <v>-2.69</v>
          </cell>
          <cell r="K12">
            <v>2.8899999999999997</v>
          </cell>
          <cell r="L12">
            <v>12</v>
          </cell>
          <cell r="M12">
            <v>12</v>
          </cell>
        </row>
        <row r="13">
          <cell r="F13">
            <v>7.68</v>
          </cell>
          <cell r="G13">
            <v>-1.7500000000000002</v>
          </cell>
          <cell r="H13">
            <v>1.22</v>
          </cell>
          <cell r="I13">
            <v>-1.68</v>
          </cell>
          <cell r="K13">
            <v>1.67</v>
          </cell>
          <cell r="L13">
            <v>14</v>
          </cell>
          <cell r="M13">
            <v>14</v>
          </cell>
        </row>
        <row r="14">
          <cell r="F14">
            <v>1.26</v>
          </cell>
          <cell r="G14">
            <v>2.1399999999999997</v>
          </cell>
          <cell r="H14">
            <v>0.502</v>
          </cell>
          <cell r="I14">
            <v>-0.66299999999999992</v>
          </cell>
          <cell r="K14">
            <v>0.66899999999999993</v>
          </cell>
          <cell r="L14">
            <v>16</v>
          </cell>
          <cell r="M14">
            <v>16</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Rothschild">
    <a:dk1>
      <a:sysClr val="windowText" lastClr="000000"/>
    </a:dk1>
    <a:lt1>
      <a:sysClr val="window" lastClr="FFFFFF"/>
    </a:lt1>
    <a:dk2>
      <a:srgbClr val="5A6378"/>
    </a:dk2>
    <a:lt2>
      <a:srgbClr val="D4D4D6"/>
    </a:lt2>
    <a:accent1>
      <a:srgbClr val="848FA0"/>
    </a:accent1>
    <a:accent2>
      <a:srgbClr val="FFA028"/>
    </a:accent2>
    <a:accent3>
      <a:srgbClr val="0047B3"/>
    </a:accent3>
    <a:accent4>
      <a:srgbClr val="A3D400"/>
    </a:accent4>
    <a:accent5>
      <a:srgbClr val="E60018"/>
    </a:accent5>
    <a:accent6>
      <a:srgbClr val="1CADE5"/>
    </a:accent6>
    <a:hlink>
      <a:srgbClr val="168BBA"/>
    </a:hlink>
    <a:folHlink>
      <a:srgbClr val="680000"/>
    </a:folHlink>
  </a:clrScheme>
  <a:fontScheme name="Rothschild">
    <a:majorFont>
      <a:latin typeface="Georg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Arial"/>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Rothschild">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47500"/>
              <a:satMod val="137000"/>
            </a:schemeClr>
          </a:gs>
          <a:gs pos="55000">
            <a:schemeClr val="phClr">
              <a:shade val="69000"/>
              <a:satMod val="137000"/>
            </a:schemeClr>
          </a:gs>
          <a:gs pos="100000">
            <a:schemeClr val="phClr">
              <a:shade val="98000"/>
              <a:satMod val="137000"/>
            </a:schemeClr>
          </a:gs>
        </a:gsLst>
        <a:lin ang="16200000" scaled="0"/>
      </a:gradFill>
    </a:fillStyleLst>
    <a:lnStyleLst>
      <a:ln w="6350" cap="rnd" cmpd="sng" algn="ctr">
        <a:solidFill>
          <a:schemeClr val="phClr">
            <a:shade val="95000"/>
            <a:satMod val="105000"/>
          </a:schemeClr>
        </a:solidFill>
        <a:prstDash val="solid"/>
      </a:ln>
      <a:ln w="48000" cap="flat" cmpd="thickThin" algn="ctr">
        <a:solidFill>
          <a:schemeClr val="phClr"/>
        </a:solidFill>
        <a:prstDash val="solid"/>
      </a:ln>
      <a:ln w="48500" cap="flat" cmpd="thickThin" algn="ctr">
        <a:solidFill>
          <a:schemeClr val="phClr"/>
        </a:solidFill>
        <a:prstDash val="solid"/>
      </a:ln>
    </a:lnStyleLst>
    <a:effectStyleLst>
      <a:effectStyle>
        <a:effectLst>
          <a:outerShdw blurRad="45000" dist="25000" dir="5400000" rotWithShape="0">
            <a:srgbClr val="000000">
              <a:alpha val="38000"/>
            </a:srgbClr>
          </a:outerShdw>
        </a:effectLst>
      </a:effectStyle>
      <a:effectStyle>
        <a:effectLst>
          <a:outerShdw blurRad="39000" dist="25400" dir="5400000" rotWithShape="0">
            <a:srgbClr val="000000">
              <a:alpha val="38000"/>
            </a:srgbClr>
          </a:outerShdw>
        </a:effectLst>
      </a:effectStyle>
      <a:effectStyle>
        <a:effectLst>
          <a:outerShdw blurRad="39000" dist="25400" dir="5400000" rotWithShape="0">
            <a:srgbClr val="000000">
              <a:alpha val="38000"/>
            </a:srgbClr>
          </a:outerShdw>
        </a:effectLst>
        <a:scene3d>
          <a:camera prst="orthographicFront">
            <a:rot lat="0" lon="0" rev="0"/>
          </a:camera>
          <a:lightRig rig="threePt" dir="t">
            <a:rot lat="0" lon="0" rev="1800000"/>
          </a:lightRig>
        </a:scene3d>
        <a:sp3d prstMaterial="matte">
          <a:bevelT h="20000"/>
        </a:sp3d>
      </a:effectStyle>
    </a:effectStyleLst>
    <a:bgFillStyleLst>
      <a:solidFill>
        <a:schemeClr val="phClr"/>
      </a:solidFill>
      <a:gradFill rotWithShape="1">
        <a:gsLst>
          <a:gs pos="0">
            <a:schemeClr val="phClr">
              <a:tint val="48000"/>
              <a:satMod val="300000"/>
            </a:schemeClr>
          </a:gs>
          <a:gs pos="12000">
            <a:schemeClr val="phClr">
              <a:tint val="48000"/>
              <a:satMod val="300000"/>
            </a:schemeClr>
          </a:gs>
          <a:gs pos="20000">
            <a:schemeClr val="phClr">
              <a:tint val="49000"/>
              <a:satMod val="300000"/>
            </a:schemeClr>
          </a:gs>
          <a:gs pos="100000">
            <a:schemeClr val="phClr">
              <a:shade val="30000"/>
            </a:schemeClr>
          </a:gs>
        </a:gsLst>
        <a:path path="circle">
          <a:fillToRect l="10000" t="-25000" r="10000" b="125000"/>
        </a:path>
      </a:gradFill>
      <a:blipFill>
        <a:blip xmlns:r="http://schemas.openxmlformats.org/officeDocument/2006/relationships">
          <a:duotone>
            <a:schemeClr val="phClr">
              <a:shade val="75000"/>
              <a:satMod val="105000"/>
            </a:schemeClr>
            <a:schemeClr val="phClr">
              <a:tint val="95000"/>
              <a:satMod val="105000"/>
            </a:schemeClr>
          </a:duotone>
        </a:blip>
        <a:tile tx="0" ty="0" sx="38000" sy="38000" flip="none" algn="tl"/>
      </a:blip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2.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35E38B-4DEF-4506-BE22-1D8100CF8CB6}">
  <dimension ref="A1:V1088"/>
  <sheetViews>
    <sheetView tabSelected="1" workbookViewId="0">
      <selection activeCell="J18" sqref="J18"/>
    </sheetView>
  </sheetViews>
  <sheetFormatPr defaultColWidth="9.1796875" defaultRowHeight="14.5" x14ac:dyDescent="0.35"/>
  <cols>
    <col min="1" max="1" width="10.54296875" bestFit="1" customWidth="1"/>
    <col min="7" max="7" width="10.54296875" bestFit="1" customWidth="1"/>
    <col min="8" max="8" width="18" customWidth="1"/>
    <col min="9" max="18" width="13.54296875" customWidth="1"/>
    <col min="22" max="22" width="10.54296875" bestFit="1" customWidth="1"/>
  </cols>
  <sheetData>
    <row r="1" spans="2:2" x14ac:dyDescent="0.35">
      <c r="B1" s="138" t="s">
        <v>910</v>
      </c>
    </row>
    <row r="18" spans="1:22" x14ac:dyDescent="0.35">
      <c r="B18" s="171" t="s">
        <v>889</v>
      </c>
      <c r="C18" s="172"/>
      <c r="D18" s="172"/>
      <c r="E18" s="172"/>
      <c r="F18" s="172"/>
      <c r="G18" s="172"/>
      <c r="H18" s="172"/>
    </row>
    <row r="19" spans="1:22" x14ac:dyDescent="0.35">
      <c r="B19" s="83" t="s">
        <v>881</v>
      </c>
    </row>
    <row r="24" spans="1:22" ht="19.5" customHeight="1" x14ac:dyDescent="0.35">
      <c r="B24" s="61" t="s">
        <v>714</v>
      </c>
      <c r="C24" s="62" t="s">
        <v>715</v>
      </c>
      <c r="D24" s="62" t="s">
        <v>716</v>
      </c>
      <c r="E24" s="62" t="s">
        <v>717</v>
      </c>
      <c r="F24" s="62" t="s">
        <v>718</v>
      </c>
      <c r="H24" s="63"/>
      <c r="I24" s="63"/>
      <c r="J24" s="63"/>
      <c r="K24" s="63" t="s">
        <v>719</v>
      </c>
      <c r="L24" s="63"/>
      <c r="M24" s="63"/>
      <c r="N24" s="63" t="s">
        <v>720</v>
      </c>
      <c r="O24" s="63"/>
      <c r="P24" s="63"/>
      <c r="Q24" s="63"/>
      <c r="R24" s="63"/>
    </row>
    <row r="25" spans="1:22" ht="59.25" customHeight="1" x14ac:dyDescent="0.35">
      <c r="B25" s="64" t="s">
        <v>721</v>
      </c>
      <c r="C25" s="65" t="s">
        <v>233</v>
      </c>
      <c r="D25" s="65" t="s">
        <v>263</v>
      </c>
      <c r="E25" s="65" t="s">
        <v>722</v>
      </c>
      <c r="F25" s="65" t="s">
        <v>286</v>
      </c>
      <c r="G25" s="65" t="s">
        <v>723</v>
      </c>
      <c r="H25" s="63"/>
      <c r="I25" s="63"/>
      <c r="J25" s="63"/>
      <c r="K25" s="63" t="s">
        <v>724</v>
      </c>
      <c r="L25" s="63"/>
      <c r="M25" s="63"/>
      <c r="N25" s="63" t="s">
        <v>725</v>
      </c>
      <c r="O25" s="63"/>
      <c r="P25" s="63"/>
      <c r="Q25" s="63"/>
      <c r="R25" s="63"/>
      <c r="S25" s="66"/>
      <c r="T25" s="66"/>
    </row>
    <row r="26" spans="1:22" x14ac:dyDescent="0.35">
      <c r="A26" s="67">
        <v>42683</v>
      </c>
      <c r="B26">
        <v>2163.2600000000002</v>
      </c>
      <c r="C26">
        <v>47.57</v>
      </c>
      <c r="D26">
        <v>69.180000000000007</v>
      </c>
      <c r="E26">
        <v>20.59</v>
      </c>
      <c r="F26">
        <v>58.76</v>
      </c>
      <c r="G26" s="67">
        <v>42683</v>
      </c>
      <c r="H26" s="68"/>
      <c r="I26" s="68"/>
      <c r="J26" s="68"/>
      <c r="K26" s="68">
        <v>80</v>
      </c>
      <c r="L26" s="68"/>
      <c r="M26" s="68"/>
      <c r="N26" s="68">
        <v>77</v>
      </c>
      <c r="O26" s="68"/>
      <c r="P26" s="68"/>
      <c r="Q26" s="68"/>
      <c r="R26" s="68"/>
      <c r="V26" s="67"/>
    </row>
    <row r="27" spans="1:22" x14ac:dyDescent="0.35">
      <c r="A27" s="67">
        <v>42684</v>
      </c>
      <c r="B27">
        <v>2167.48</v>
      </c>
      <c r="C27">
        <v>48.12</v>
      </c>
      <c r="D27">
        <v>69.48</v>
      </c>
      <c r="E27">
        <v>21.35</v>
      </c>
      <c r="F27">
        <v>60.01</v>
      </c>
      <c r="G27" s="67">
        <v>42684</v>
      </c>
      <c r="H27" s="68"/>
      <c r="I27" s="68"/>
      <c r="J27" s="68"/>
      <c r="K27" s="68">
        <v>85</v>
      </c>
      <c r="L27" s="68"/>
      <c r="M27" s="68"/>
      <c r="N27" s="68">
        <v>80</v>
      </c>
      <c r="O27" s="68"/>
      <c r="P27" s="68"/>
      <c r="Q27" s="68"/>
      <c r="R27" s="68"/>
      <c r="V27" s="67"/>
    </row>
    <row r="28" spans="1:22" x14ac:dyDescent="0.35">
      <c r="A28" s="67">
        <v>42685</v>
      </c>
      <c r="B28">
        <v>2164.4499999999998</v>
      </c>
      <c r="C28">
        <v>47.46</v>
      </c>
      <c r="D28">
        <v>68.209999999999994</v>
      </c>
      <c r="E28">
        <v>21.41</v>
      </c>
      <c r="F28">
        <v>60.12</v>
      </c>
      <c r="G28" s="67">
        <v>42685</v>
      </c>
      <c r="H28" s="68"/>
      <c r="I28" s="68"/>
      <c r="J28" s="68"/>
      <c r="K28" s="68">
        <v>85</v>
      </c>
      <c r="L28" s="68"/>
      <c r="M28" s="68"/>
      <c r="N28" s="68">
        <v>85</v>
      </c>
      <c r="O28" s="68"/>
      <c r="P28" s="68"/>
      <c r="Q28" s="68"/>
      <c r="R28" s="68"/>
      <c r="V28" s="67"/>
    </row>
    <row r="29" spans="1:22" x14ac:dyDescent="0.35">
      <c r="A29" s="67">
        <v>42688</v>
      </c>
      <c r="B29">
        <v>2164.1999999999998</v>
      </c>
      <c r="C29">
        <v>47.57</v>
      </c>
      <c r="D29">
        <v>68.599999999999994</v>
      </c>
      <c r="E29">
        <v>21.94</v>
      </c>
      <c r="F29">
        <v>60.38</v>
      </c>
      <c r="G29" s="67">
        <v>42686</v>
      </c>
      <c r="H29" s="68"/>
      <c r="I29" s="68"/>
      <c r="J29" s="68"/>
      <c r="K29" s="68">
        <v>88</v>
      </c>
      <c r="L29" s="68"/>
      <c r="M29" s="68"/>
      <c r="N29" s="68">
        <v>85</v>
      </c>
      <c r="O29" s="68"/>
      <c r="P29" s="68"/>
      <c r="Q29" s="68"/>
      <c r="R29" s="68"/>
      <c r="V29" s="67"/>
    </row>
    <row r="30" spans="1:22" x14ac:dyDescent="0.35">
      <c r="A30" s="67">
        <v>42689</v>
      </c>
      <c r="B30">
        <v>2180.39</v>
      </c>
      <c r="C30">
        <v>47.77</v>
      </c>
      <c r="D30">
        <v>70.53</v>
      </c>
      <c r="E30">
        <v>21.92</v>
      </c>
      <c r="F30">
        <v>60.6</v>
      </c>
      <c r="G30" s="67">
        <v>42687</v>
      </c>
      <c r="H30" s="68"/>
      <c r="I30" s="68"/>
      <c r="J30" s="68"/>
      <c r="K30" s="68">
        <v>88</v>
      </c>
      <c r="L30" s="68"/>
      <c r="M30" s="68"/>
      <c r="N30" s="68">
        <v>84</v>
      </c>
      <c r="O30" s="68"/>
      <c r="P30" s="68"/>
      <c r="Q30" s="68"/>
      <c r="R30" s="68"/>
      <c r="V30" s="67"/>
    </row>
    <row r="31" spans="1:22" x14ac:dyDescent="0.35">
      <c r="A31" s="67">
        <v>42690</v>
      </c>
      <c r="B31">
        <v>2176.94</v>
      </c>
      <c r="C31">
        <v>47.68</v>
      </c>
      <c r="D31">
        <v>70.040000000000006</v>
      </c>
      <c r="E31">
        <v>21.6</v>
      </c>
      <c r="F31">
        <v>60.26</v>
      </c>
      <c r="G31" s="67">
        <v>42688</v>
      </c>
      <c r="H31" s="68"/>
      <c r="I31" s="68"/>
      <c r="J31" s="68"/>
      <c r="K31" s="68">
        <v>88</v>
      </c>
      <c r="L31" s="68"/>
      <c r="M31" s="68"/>
      <c r="N31" s="68">
        <v>88</v>
      </c>
      <c r="O31" s="68"/>
      <c r="P31" s="68"/>
      <c r="Q31" s="68"/>
      <c r="R31" s="68"/>
      <c r="V31" s="67"/>
    </row>
    <row r="32" spans="1:22" x14ac:dyDescent="0.35">
      <c r="A32" s="67">
        <v>42691</v>
      </c>
      <c r="B32">
        <v>2187.12</v>
      </c>
      <c r="C32">
        <v>47.7</v>
      </c>
      <c r="D32">
        <v>69.569999999999993</v>
      </c>
      <c r="E32">
        <v>21.9</v>
      </c>
      <c r="F32">
        <v>60.39</v>
      </c>
      <c r="G32" s="67">
        <v>42689</v>
      </c>
      <c r="H32" s="68"/>
      <c r="I32" s="68"/>
      <c r="J32" s="68"/>
      <c r="K32" s="68">
        <v>87</v>
      </c>
      <c r="L32" s="68"/>
      <c r="M32" s="68"/>
      <c r="N32" s="68">
        <v>84</v>
      </c>
      <c r="O32" s="68"/>
      <c r="P32" s="68"/>
      <c r="Q32" s="68"/>
      <c r="R32" s="68"/>
      <c r="V32" s="67"/>
    </row>
    <row r="33" spans="1:22" x14ac:dyDescent="0.35">
      <c r="A33" s="67">
        <v>42692</v>
      </c>
      <c r="B33">
        <v>2181.9</v>
      </c>
      <c r="C33">
        <v>47.63</v>
      </c>
      <c r="D33">
        <v>69.849999999999994</v>
      </c>
      <c r="E33">
        <v>21.9</v>
      </c>
      <c r="F33">
        <v>60.37</v>
      </c>
      <c r="G33" s="67">
        <v>42690</v>
      </c>
      <c r="H33" s="68"/>
      <c r="I33" s="68"/>
      <c r="J33" s="68"/>
      <c r="K33" s="68">
        <v>86</v>
      </c>
      <c r="L33" s="68"/>
      <c r="M33" s="68"/>
      <c r="N33" s="68">
        <v>85</v>
      </c>
      <c r="O33" s="68"/>
      <c r="P33" s="68"/>
      <c r="Q33" s="68"/>
      <c r="R33" s="68"/>
      <c r="V33" s="67"/>
    </row>
    <row r="34" spans="1:22" x14ac:dyDescent="0.35">
      <c r="A34" s="67">
        <v>42695</v>
      </c>
      <c r="B34">
        <v>2198.1799999999998</v>
      </c>
      <c r="C34">
        <v>48.19</v>
      </c>
      <c r="D34">
        <v>71.510000000000005</v>
      </c>
      <c r="E34">
        <v>21.98</v>
      </c>
      <c r="F34">
        <v>60.69</v>
      </c>
      <c r="G34" s="67">
        <v>42691</v>
      </c>
      <c r="H34" s="68"/>
      <c r="I34" s="68"/>
      <c r="J34" s="68"/>
      <c r="K34" s="68">
        <v>86</v>
      </c>
      <c r="L34" s="68"/>
      <c r="M34" s="68"/>
      <c r="N34" s="68">
        <v>82</v>
      </c>
      <c r="O34" s="68"/>
      <c r="P34" s="68"/>
      <c r="Q34" s="68"/>
      <c r="R34" s="68"/>
      <c r="V34" s="67"/>
    </row>
    <row r="35" spans="1:22" x14ac:dyDescent="0.35">
      <c r="A35" s="67">
        <v>42696</v>
      </c>
      <c r="B35">
        <v>2202.94</v>
      </c>
      <c r="C35">
        <v>48.49</v>
      </c>
      <c r="D35">
        <v>71.47</v>
      </c>
      <c r="E35">
        <v>21.99</v>
      </c>
      <c r="F35">
        <v>60.97</v>
      </c>
      <c r="G35" s="67">
        <v>42692</v>
      </c>
      <c r="H35" s="68"/>
      <c r="I35" s="68"/>
      <c r="J35" s="68"/>
      <c r="K35" s="68">
        <v>89</v>
      </c>
      <c r="L35" s="68"/>
      <c r="M35" s="68"/>
      <c r="N35" s="68">
        <v>82</v>
      </c>
      <c r="O35" s="68"/>
      <c r="P35" s="68"/>
      <c r="Q35" s="68"/>
      <c r="R35" s="68"/>
      <c r="V35" s="67"/>
    </row>
    <row r="36" spans="1:22" x14ac:dyDescent="0.35">
      <c r="A36" s="67">
        <v>42697</v>
      </c>
      <c r="B36">
        <v>2204.7199999999998</v>
      </c>
      <c r="C36">
        <v>48.7</v>
      </c>
      <c r="D36">
        <v>71.77</v>
      </c>
      <c r="E36">
        <v>22.12</v>
      </c>
      <c r="F36">
        <v>61.42</v>
      </c>
      <c r="G36" s="67">
        <v>42693</v>
      </c>
      <c r="H36" s="68"/>
      <c r="I36" s="68"/>
      <c r="J36" s="68"/>
      <c r="K36" s="68">
        <v>87</v>
      </c>
      <c r="L36" s="68"/>
      <c r="M36" s="68"/>
      <c r="N36" s="68">
        <v>82</v>
      </c>
      <c r="O36" s="68"/>
      <c r="P36" s="68"/>
      <c r="Q36" s="68"/>
      <c r="R36" s="68"/>
      <c r="V36" s="67"/>
    </row>
    <row r="37" spans="1:22" x14ac:dyDescent="0.35">
      <c r="A37" s="67">
        <v>42699</v>
      </c>
      <c r="B37">
        <v>2213.35</v>
      </c>
      <c r="C37">
        <v>48.85</v>
      </c>
      <c r="D37">
        <v>71.41</v>
      </c>
      <c r="E37">
        <v>22.15</v>
      </c>
      <c r="F37">
        <v>61.75</v>
      </c>
      <c r="G37" s="67">
        <v>42694</v>
      </c>
      <c r="H37" s="68"/>
      <c r="I37" s="68"/>
      <c r="J37" s="68"/>
      <c r="K37" s="68">
        <v>87</v>
      </c>
      <c r="L37" s="68"/>
      <c r="M37" s="68"/>
      <c r="N37" s="68">
        <v>84</v>
      </c>
      <c r="O37" s="68"/>
      <c r="P37" s="68"/>
      <c r="Q37" s="68"/>
      <c r="R37" s="68"/>
      <c r="V37" s="67"/>
    </row>
    <row r="38" spans="1:22" x14ac:dyDescent="0.35">
      <c r="A38" s="67">
        <v>42702</v>
      </c>
      <c r="B38">
        <v>2201.7199999999998</v>
      </c>
      <c r="C38">
        <v>48.65</v>
      </c>
      <c r="D38">
        <v>70.42</v>
      </c>
      <c r="E38">
        <v>21.89</v>
      </c>
      <c r="F38">
        <v>61.33</v>
      </c>
      <c r="G38" s="67">
        <v>42695</v>
      </c>
      <c r="H38" s="68"/>
      <c r="I38" s="68"/>
      <c r="J38" s="68"/>
      <c r="K38" s="68">
        <v>87</v>
      </c>
      <c r="L38" s="68"/>
      <c r="M38" s="68"/>
      <c r="N38" s="68">
        <v>84</v>
      </c>
      <c r="O38" s="68"/>
      <c r="P38" s="68"/>
      <c r="Q38" s="68"/>
      <c r="R38" s="68"/>
      <c r="V38" s="67"/>
    </row>
    <row r="39" spans="1:22" x14ac:dyDescent="0.35">
      <c r="A39" s="67">
        <v>42703</v>
      </c>
      <c r="B39">
        <v>2204.66</v>
      </c>
      <c r="C39">
        <v>48.7</v>
      </c>
      <c r="D39">
        <v>69.56</v>
      </c>
      <c r="E39">
        <v>21.95</v>
      </c>
      <c r="F39">
        <v>61.38</v>
      </c>
      <c r="G39" s="67">
        <v>42696</v>
      </c>
      <c r="H39" s="68"/>
      <c r="I39" s="68"/>
      <c r="J39" s="68"/>
      <c r="K39" s="68">
        <v>88</v>
      </c>
      <c r="L39" s="68"/>
      <c r="M39" s="68"/>
      <c r="N39" s="68">
        <v>82</v>
      </c>
      <c r="O39" s="68"/>
      <c r="P39" s="68"/>
      <c r="Q39" s="68"/>
      <c r="R39" s="68"/>
      <c r="V39" s="67"/>
    </row>
    <row r="40" spans="1:22" x14ac:dyDescent="0.35">
      <c r="A40" s="67">
        <v>42704</v>
      </c>
      <c r="B40">
        <v>2198.81</v>
      </c>
      <c r="C40">
        <v>49.23</v>
      </c>
      <c r="D40">
        <v>73.09</v>
      </c>
      <c r="E40">
        <v>22.24</v>
      </c>
      <c r="F40">
        <v>61.46</v>
      </c>
      <c r="G40" s="67">
        <v>42697</v>
      </c>
      <c r="H40" s="68"/>
      <c r="I40" s="68"/>
      <c r="J40" s="68"/>
      <c r="K40" s="68">
        <v>89</v>
      </c>
      <c r="L40" s="68"/>
      <c r="M40" s="68"/>
      <c r="N40" s="68">
        <v>81</v>
      </c>
      <c r="O40" s="68"/>
      <c r="P40" s="68"/>
      <c r="Q40" s="68"/>
      <c r="R40" s="68"/>
      <c r="V40" s="67"/>
    </row>
    <row r="41" spans="1:22" x14ac:dyDescent="0.35">
      <c r="A41" s="67">
        <v>42705</v>
      </c>
      <c r="B41">
        <v>2191.08</v>
      </c>
      <c r="C41">
        <v>49.25</v>
      </c>
      <c r="D41">
        <v>73.27</v>
      </c>
      <c r="E41">
        <v>22.63</v>
      </c>
      <c r="F41">
        <v>61.86</v>
      </c>
      <c r="G41" s="67">
        <v>42698</v>
      </c>
      <c r="H41" s="68"/>
      <c r="I41" s="68"/>
      <c r="J41" s="68"/>
      <c r="K41" s="68">
        <v>87</v>
      </c>
      <c r="L41" s="68"/>
      <c r="M41" s="68"/>
      <c r="N41" s="68">
        <v>81</v>
      </c>
      <c r="O41" s="68"/>
      <c r="P41" s="68"/>
      <c r="Q41" s="68"/>
      <c r="R41" s="68"/>
      <c r="V41" s="67"/>
    </row>
    <row r="42" spans="1:22" x14ac:dyDescent="0.35">
      <c r="A42" s="67">
        <v>42706</v>
      </c>
      <c r="B42">
        <v>2191.9499999999998</v>
      </c>
      <c r="C42">
        <v>49.26</v>
      </c>
      <c r="D42">
        <v>73.489999999999995</v>
      </c>
      <c r="E42">
        <v>22.38</v>
      </c>
      <c r="F42">
        <v>61.85</v>
      </c>
      <c r="G42" s="67">
        <v>42699</v>
      </c>
      <c r="H42" s="68"/>
      <c r="I42" s="68"/>
      <c r="J42" s="68"/>
      <c r="K42" s="68">
        <v>87</v>
      </c>
      <c r="L42" s="68"/>
      <c r="M42" s="68"/>
      <c r="N42" s="68">
        <v>81</v>
      </c>
      <c r="O42" s="68"/>
      <c r="P42" s="68"/>
      <c r="Q42" s="68"/>
      <c r="R42" s="68"/>
      <c r="V42" s="67"/>
    </row>
    <row r="43" spans="1:22" x14ac:dyDescent="0.35">
      <c r="A43" s="67">
        <v>42709</v>
      </c>
      <c r="B43">
        <v>2204.71</v>
      </c>
      <c r="C43">
        <v>49.65</v>
      </c>
      <c r="D43">
        <v>74.13</v>
      </c>
      <c r="E43">
        <v>22.65</v>
      </c>
      <c r="F43">
        <v>61.8</v>
      </c>
      <c r="G43" s="67">
        <v>42700</v>
      </c>
      <c r="H43" s="68"/>
      <c r="I43" s="68"/>
      <c r="J43" s="68"/>
      <c r="K43" s="68">
        <v>87</v>
      </c>
      <c r="L43" s="68"/>
      <c r="M43" s="68"/>
      <c r="N43" s="68">
        <v>86</v>
      </c>
      <c r="O43" s="68"/>
      <c r="P43" s="68"/>
      <c r="Q43" s="68"/>
      <c r="R43" s="68"/>
      <c r="V43" s="67"/>
    </row>
    <row r="44" spans="1:22" x14ac:dyDescent="0.35">
      <c r="A44" s="67">
        <v>42710</v>
      </c>
      <c r="B44">
        <v>2212.23</v>
      </c>
      <c r="C44">
        <v>49.71</v>
      </c>
      <c r="D44">
        <v>74</v>
      </c>
      <c r="E44">
        <v>22.85</v>
      </c>
      <c r="F44">
        <v>61.92</v>
      </c>
      <c r="G44" s="67">
        <v>42701</v>
      </c>
      <c r="H44" s="68"/>
      <c r="I44" s="68"/>
      <c r="J44" s="68"/>
      <c r="K44" s="68">
        <v>88</v>
      </c>
      <c r="L44" s="68"/>
      <c r="M44" s="68"/>
      <c r="N44" s="68">
        <v>82</v>
      </c>
      <c r="O44" s="68"/>
      <c r="P44" s="68"/>
      <c r="Q44" s="68"/>
      <c r="R44" s="68"/>
      <c r="V44" s="67"/>
    </row>
    <row r="45" spans="1:22" x14ac:dyDescent="0.35">
      <c r="A45" s="67">
        <v>42711</v>
      </c>
      <c r="B45">
        <v>2241.35</v>
      </c>
      <c r="C45">
        <v>50.42</v>
      </c>
      <c r="D45">
        <v>74.59</v>
      </c>
      <c r="E45">
        <v>23.2</v>
      </c>
      <c r="F45">
        <v>63.07</v>
      </c>
      <c r="G45" s="67">
        <v>42702</v>
      </c>
      <c r="H45" s="68"/>
      <c r="I45" s="68"/>
      <c r="J45" s="68"/>
      <c r="K45" s="68">
        <v>88</v>
      </c>
      <c r="L45" s="68"/>
      <c r="M45" s="68"/>
      <c r="N45" s="68">
        <v>82</v>
      </c>
      <c r="O45" s="68"/>
      <c r="P45" s="68"/>
      <c r="Q45" s="68"/>
      <c r="R45" s="68"/>
      <c r="V45" s="67"/>
    </row>
    <row r="46" spans="1:22" x14ac:dyDescent="0.35">
      <c r="A46" s="67">
        <v>42712</v>
      </c>
      <c r="B46">
        <v>2246.19</v>
      </c>
      <c r="C46">
        <v>50.75</v>
      </c>
      <c r="D46">
        <v>74.989999999999995</v>
      </c>
      <c r="E46">
        <v>23.42</v>
      </c>
      <c r="F46">
        <v>62.72</v>
      </c>
      <c r="G46" s="67">
        <v>42703</v>
      </c>
      <c r="H46" s="68"/>
      <c r="I46" s="68"/>
      <c r="J46" s="68"/>
      <c r="K46" s="68">
        <v>87</v>
      </c>
      <c r="L46" s="68"/>
      <c r="M46" s="68"/>
      <c r="N46" s="68">
        <v>81</v>
      </c>
      <c r="O46" s="68"/>
      <c r="P46" s="68"/>
      <c r="Q46" s="68"/>
      <c r="R46" s="68"/>
      <c r="V46" s="67"/>
    </row>
    <row r="47" spans="1:22" x14ac:dyDescent="0.35">
      <c r="A47" s="67">
        <v>42713</v>
      </c>
      <c r="B47">
        <v>2259.5300000000002</v>
      </c>
      <c r="C47">
        <v>50.76</v>
      </c>
      <c r="D47">
        <v>75.22</v>
      </c>
      <c r="E47">
        <v>23.47</v>
      </c>
      <c r="F47">
        <v>63.01</v>
      </c>
      <c r="G47" s="67">
        <v>42704</v>
      </c>
      <c r="H47" s="68"/>
      <c r="I47" s="68"/>
      <c r="J47" s="68"/>
      <c r="K47" s="68">
        <v>88</v>
      </c>
      <c r="L47" s="68"/>
      <c r="M47" s="68"/>
      <c r="N47" s="68">
        <v>82</v>
      </c>
      <c r="O47" s="68"/>
      <c r="P47" s="68"/>
      <c r="Q47" s="68"/>
      <c r="R47" s="68"/>
      <c r="V47" s="67"/>
    </row>
    <row r="48" spans="1:22" x14ac:dyDescent="0.35">
      <c r="A48" s="67">
        <v>42716</v>
      </c>
      <c r="B48">
        <v>2256.96</v>
      </c>
      <c r="C48">
        <v>50.54</v>
      </c>
      <c r="D48">
        <v>75.58</v>
      </c>
      <c r="E48">
        <v>23.24</v>
      </c>
      <c r="F48">
        <v>62.78</v>
      </c>
      <c r="G48" s="67">
        <v>42705</v>
      </c>
      <c r="H48" s="68"/>
      <c r="I48" s="68"/>
      <c r="J48" s="68"/>
      <c r="K48" s="68">
        <v>87</v>
      </c>
      <c r="L48" s="68"/>
      <c r="M48" s="68"/>
      <c r="N48" s="68">
        <v>82</v>
      </c>
      <c r="O48" s="68"/>
      <c r="P48" s="68"/>
      <c r="Q48" s="68"/>
      <c r="R48" s="68"/>
      <c r="V48" s="67"/>
    </row>
    <row r="49" spans="1:22" x14ac:dyDescent="0.35">
      <c r="A49" s="67">
        <v>42717</v>
      </c>
      <c r="B49">
        <v>2271.7199999999998</v>
      </c>
      <c r="C49">
        <v>50.46</v>
      </c>
      <c r="D49">
        <v>76.430000000000007</v>
      </c>
      <c r="E49">
        <v>23.3</v>
      </c>
      <c r="F49">
        <v>62.69</v>
      </c>
      <c r="G49" s="67">
        <v>42706</v>
      </c>
      <c r="H49" s="68"/>
      <c r="I49" s="68"/>
      <c r="J49" s="68"/>
      <c r="K49" s="68">
        <v>87</v>
      </c>
      <c r="L49" s="68"/>
      <c r="M49" s="68"/>
      <c r="N49" s="68">
        <v>81</v>
      </c>
      <c r="O49" s="68"/>
      <c r="P49" s="68"/>
      <c r="Q49" s="68"/>
      <c r="R49" s="68"/>
      <c r="V49" s="67"/>
    </row>
    <row r="50" spans="1:22" x14ac:dyDescent="0.35">
      <c r="A50" s="67">
        <v>42718</v>
      </c>
      <c r="B50">
        <v>2253.2800000000002</v>
      </c>
      <c r="C50">
        <v>49.86</v>
      </c>
      <c r="D50">
        <v>74.900000000000006</v>
      </c>
      <c r="E50">
        <v>23.19</v>
      </c>
      <c r="F50">
        <v>62.06</v>
      </c>
      <c r="G50" s="67">
        <v>42707</v>
      </c>
      <c r="H50" s="68"/>
      <c r="I50" s="68"/>
      <c r="J50" s="68"/>
      <c r="K50" s="68">
        <v>87</v>
      </c>
      <c r="L50" s="68"/>
      <c r="M50" s="68"/>
      <c r="N50" s="68">
        <v>83</v>
      </c>
      <c r="O50" s="68"/>
      <c r="P50" s="68"/>
      <c r="Q50" s="68"/>
      <c r="R50" s="68"/>
      <c r="V50" s="67"/>
    </row>
    <row r="51" spans="1:22" x14ac:dyDescent="0.35">
      <c r="A51" s="67">
        <v>42719</v>
      </c>
      <c r="B51">
        <v>2262.0300000000002</v>
      </c>
      <c r="C51">
        <v>50.18</v>
      </c>
      <c r="D51">
        <v>75.069999999999993</v>
      </c>
      <c r="E51">
        <v>23.39</v>
      </c>
      <c r="F51">
        <v>62.13</v>
      </c>
      <c r="G51" s="67">
        <v>42708</v>
      </c>
      <c r="H51" s="68"/>
      <c r="I51" s="68"/>
      <c r="J51" s="68"/>
      <c r="K51" s="68">
        <v>86</v>
      </c>
      <c r="L51" s="68"/>
      <c r="M51" s="68"/>
      <c r="N51" s="68">
        <v>82</v>
      </c>
      <c r="O51" s="68"/>
      <c r="P51" s="68"/>
      <c r="Q51" s="68"/>
      <c r="R51" s="68"/>
      <c r="V51" s="67"/>
    </row>
    <row r="52" spans="1:22" x14ac:dyDescent="0.35">
      <c r="A52" s="67">
        <v>42720</v>
      </c>
      <c r="B52">
        <v>2258.0700000000002</v>
      </c>
      <c r="C52">
        <v>50.03</v>
      </c>
      <c r="D52">
        <v>75.53</v>
      </c>
      <c r="E52">
        <v>23.19</v>
      </c>
      <c r="F52">
        <v>62</v>
      </c>
      <c r="G52" s="67">
        <v>42709</v>
      </c>
      <c r="H52" s="68"/>
      <c r="I52" s="68"/>
      <c r="J52" s="68"/>
      <c r="K52" s="68">
        <v>86</v>
      </c>
      <c r="L52" s="68"/>
      <c r="M52" s="68"/>
      <c r="N52" s="68">
        <v>82</v>
      </c>
      <c r="O52" s="68"/>
      <c r="P52" s="68"/>
      <c r="Q52" s="68"/>
      <c r="R52" s="68"/>
      <c r="V52" s="67"/>
    </row>
    <row r="53" spans="1:22" x14ac:dyDescent="0.35">
      <c r="A53" s="67">
        <v>42723</v>
      </c>
      <c r="B53">
        <v>2262.5300000000002</v>
      </c>
      <c r="C53">
        <v>49.93</v>
      </c>
      <c r="D53">
        <v>75.19</v>
      </c>
      <c r="E53">
        <v>23.2</v>
      </c>
      <c r="F53">
        <v>62.35</v>
      </c>
      <c r="G53" s="67">
        <v>42710</v>
      </c>
      <c r="H53" s="68"/>
      <c r="I53" s="68"/>
      <c r="J53" s="68"/>
      <c r="K53" s="68">
        <v>86</v>
      </c>
      <c r="L53" s="68"/>
      <c r="M53" s="68"/>
      <c r="N53" s="68">
        <v>80</v>
      </c>
      <c r="O53" s="68"/>
      <c r="P53" s="68"/>
      <c r="Q53" s="68"/>
      <c r="R53" s="68"/>
      <c r="V53" s="67"/>
    </row>
    <row r="54" spans="1:22" x14ac:dyDescent="0.35">
      <c r="A54" s="67">
        <v>42724</v>
      </c>
      <c r="B54">
        <v>2270.7600000000002</v>
      </c>
      <c r="C54">
        <v>49.97</v>
      </c>
      <c r="D54">
        <v>75.02</v>
      </c>
      <c r="E54">
        <v>23.49</v>
      </c>
      <c r="F54">
        <v>62.71</v>
      </c>
      <c r="G54" s="67">
        <v>42711</v>
      </c>
      <c r="H54" s="68"/>
      <c r="I54" s="68"/>
      <c r="J54" s="68"/>
      <c r="K54" s="68">
        <v>88</v>
      </c>
      <c r="L54" s="68"/>
      <c r="M54" s="68"/>
      <c r="N54" s="68">
        <v>83</v>
      </c>
      <c r="O54" s="68"/>
      <c r="P54" s="68"/>
      <c r="Q54" s="68"/>
      <c r="R54" s="68"/>
      <c r="V54" s="67"/>
    </row>
    <row r="55" spans="1:22" x14ac:dyDescent="0.35">
      <c r="A55" s="67">
        <v>42725</v>
      </c>
      <c r="B55">
        <v>2265.1799999999998</v>
      </c>
      <c r="C55">
        <v>49.99</v>
      </c>
      <c r="D55">
        <v>75.14</v>
      </c>
      <c r="E55">
        <v>23.43</v>
      </c>
      <c r="F55">
        <v>62.47</v>
      </c>
      <c r="G55" s="67">
        <v>42712</v>
      </c>
      <c r="H55" s="68"/>
      <c r="I55" s="68"/>
      <c r="J55" s="68"/>
      <c r="K55" s="68">
        <v>89</v>
      </c>
      <c r="L55" s="68"/>
      <c r="M55" s="68"/>
      <c r="N55" s="68">
        <v>84</v>
      </c>
      <c r="O55" s="68"/>
      <c r="P55" s="68"/>
      <c r="Q55" s="68"/>
      <c r="R55" s="68"/>
      <c r="V55" s="67"/>
    </row>
    <row r="56" spans="1:22" x14ac:dyDescent="0.35">
      <c r="A56" s="67">
        <v>42726</v>
      </c>
      <c r="B56">
        <v>2260.96</v>
      </c>
      <c r="C56">
        <v>49.78</v>
      </c>
      <c r="D56">
        <v>75.44</v>
      </c>
      <c r="E56">
        <v>23.37</v>
      </c>
      <c r="F56">
        <v>62.35</v>
      </c>
      <c r="G56" s="67">
        <v>42713</v>
      </c>
      <c r="H56" s="68"/>
      <c r="I56" s="68"/>
      <c r="J56" s="68"/>
      <c r="K56" s="68">
        <v>90</v>
      </c>
      <c r="L56" s="68"/>
      <c r="M56" s="68"/>
      <c r="N56" s="68">
        <v>84</v>
      </c>
      <c r="O56" s="68"/>
      <c r="P56" s="68"/>
      <c r="Q56" s="68"/>
      <c r="R56" s="68"/>
      <c r="V56" s="67"/>
    </row>
    <row r="57" spans="1:22" x14ac:dyDescent="0.35">
      <c r="A57" s="67">
        <v>42727</v>
      </c>
      <c r="B57">
        <v>2263.79</v>
      </c>
      <c r="C57">
        <v>49.88</v>
      </c>
      <c r="D57">
        <v>75.38</v>
      </c>
      <c r="E57">
        <v>23.41</v>
      </c>
      <c r="F57">
        <v>62.41</v>
      </c>
      <c r="G57" s="67">
        <v>42714</v>
      </c>
      <c r="H57" s="68"/>
      <c r="I57" s="68"/>
      <c r="J57" s="68"/>
      <c r="K57" s="68">
        <v>87</v>
      </c>
      <c r="L57" s="68"/>
      <c r="M57" s="68"/>
      <c r="N57" s="68">
        <v>84</v>
      </c>
      <c r="O57" s="68"/>
      <c r="P57" s="68"/>
      <c r="Q57" s="68"/>
      <c r="R57" s="68"/>
      <c r="V57" s="67"/>
    </row>
    <row r="58" spans="1:22" x14ac:dyDescent="0.35">
      <c r="A58" s="67">
        <v>42731</v>
      </c>
      <c r="B58">
        <v>2268.88</v>
      </c>
      <c r="C58">
        <v>50.15</v>
      </c>
      <c r="D58">
        <v>75.540000000000006</v>
      </c>
      <c r="E58">
        <v>23.44</v>
      </c>
      <c r="F58">
        <v>62.54</v>
      </c>
      <c r="G58" s="67">
        <v>42715</v>
      </c>
      <c r="H58" s="68"/>
      <c r="I58" s="68"/>
      <c r="J58" s="68"/>
      <c r="K58" s="68">
        <v>87</v>
      </c>
      <c r="L58" s="68"/>
      <c r="M58" s="68"/>
      <c r="N58" s="68">
        <v>84</v>
      </c>
      <c r="O58" s="68"/>
      <c r="P58" s="68"/>
      <c r="Q58" s="68"/>
      <c r="R58" s="68"/>
      <c r="V58" s="67"/>
    </row>
    <row r="59" spans="1:22" x14ac:dyDescent="0.35">
      <c r="A59" s="67">
        <v>42732</v>
      </c>
      <c r="B59">
        <v>2249.92</v>
      </c>
      <c r="C59">
        <v>49.64</v>
      </c>
      <c r="D59">
        <v>74.72</v>
      </c>
      <c r="E59">
        <v>23.2</v>
      </c>
      <c r="F59">
        <v>61.89</v>
      </c>
      <c r="G59" s="67">
        <v>42716</v>
      </c>
      <c r="H59" s="68"/>
      <c r="I59" s="68"/>
      <c r="J59" s="68"/>
      <c r="K59" s="68">
        <v>87</v>
      </c>
      <c r="L59" s="68"/>
      <c r="M59" s="68"/>
      <c r="N59" s="68">
        <v>85</v>
      </c>
      <c r="O59" s="68"/>
      <c r="P59" s="68"/>
      <c r="Q59" s="68"/>
      <c r="R59" s="68"/>
      <c r="V59" s="67"/>
    </row>
    <row r="60" spans="1:22" x14ac:dyDescent="0.35">
      <c r="A60" s="67">
        <v>42733</v>
      </c>
      <c r="B60">
        <v>2249.2600000000002</v>
      </c>
      <c r="C60">
        <v>49.64</v>
      </c>
      <c r="D60">
        <v>74.58</v>
      </c>
      <c r="E60">
        <v>23.03</v>
      </c>
      <c r="F60">
        <v>61.87</v>
      </c>
      <c r="G60" s="67">
        <v>42717</v>
      </c>
      <c r="H60" s="68"/>
      <c r="I60" s="68"/>
      <c r="J60" s="68"/>
      <c r="K60" s="68">
        <v>89</v>
      </c>
      <c r="L60" s="68"/>
      <c r="M60" s="68"/>
      <c r="N60" s="68">
        <v>85</v>
      </c>
      <c r="O60" s="68"/>
      <c r="P60" s="68"/>
      <c r="Q60" s="68"/>
      <c r="R60" s="68"/>
      <c r="V60" s="67"/>
    </row>
    <row r="61" spans="1:22" x14ac:dyDescent="0.35">
      <c r="A61" s="67">
        <v>42734</v>
      </c>
      <c r="B61">
        <v>2238.83</v>
      </c>
      <c r="C61">
        <v>49.31</v>
      </c>
      <c r="D61">
        <v>74.36</v>
      </c>
      <c r="E61">
        <v>23.08</v>
      </c>
      <c r="F61">
        <v>61.65</v>
      </c>
      <c r="G61" s="67">
        <v>42718</v>
      </c>
      <c r="H61" s="68"/>
      <c r="I61" s="68"/>
      <c r="J61" s="68"/>
      <c r="K61" s="68">
        <v>89</v>
      </c>
      <c r="L61" s="68"/>
      <c r="M61" s="68"/>
      <c r="N61" s="68">
        <v>83</v>
      </c>
      <c r="O61" s="68"/>
      <c r="P61" s="68"/>
      <c r="Q61" s="68"/>
      <c r="R61" s="68"/>
      <c r="V61" s="67"/>
    </row>
    <row r="62" spans="1:22" x14ac:dyDescent="0.35">
      <c r="A62" s="67">
        <v>42738</v>
      </c>
      <c r="B62">
        <v>2257.83</v>
      </c>
      <c r="C62">
        <v>49.6</v>
      </c>
      <c r="D62">
        <v>75.2</v>
      </c>
      <c r="E62">
        <v>23.34</v>
      </c>
      <c r="F62">
        <v>62.01</v>
      </c>
      <c r="G62" s="67">
        <v>42719</v>
      </c>
      <c r="H62" s="68"/>
      <c r="I62" s="68"/>
      <c r="J62" s="68"/>
      <c r="K62" s="68">
        <v>89</v>
      </c>
      <c r="L62" s="68"/>
      <c r="M62" s="68"/>
      <c r="N62" s="68">
        <v>83</v>
      </c>
      <c r="O62" s="68"/>
      <c r="P62" s="68"/>
      <c r="Q62" s="68"/>
      <c r="R62" s="68"/>
      <c r="V62" s="67"/>
    </row>
    <row r="63" spans="1:22" x14ac:dyDescent="0.35">
      <c r="A63" s="67">
        <v>42739</v>
      </c>
      <c r="B63">
        <v>2270.75</v>
      </c>
      <c r="C63">
        <v>50.32</v>
      </c>
      <c r="D63">
        <v>75.040000000000006</v>
      </c>
      <c r="E63">
        <v>23.53</v>
      </c>
      <c r="F63">
        <v>62.38</v>
      </c>
      <c r="G63" s="67">
        <v>42720</v>
      </c>
      <c r="H63" s="68"/>
      <c r="I63" s="68"/>
      <c r="J63" s="68"/>
      <c r="K63" s="68">
        <v>89</v>
      </c>
      <c r="L63" s="68"/>
      <c r="M63" s="68"/>
      <c r="N63" s="68">
        <v>84</v>
      </c>
      <c r="O63" s="68"/>
      <c r="P63" s="68"/>
      <c r="Q63" s="68"/>
      <c r="R63" s="68"/>
      <c r="V63" s="67"/>
    </row>
    <row r="64" spans="1:22" x14ac:dyDescent="0.35">
      <c r="A64" s="67">
        <v>42740</v>
      </c>
      <c r="B64">
        <v>2269</v>
      </c>
      <c r="C64">
        <v>50.18</v>
      </c>
      <c r="D64">
        <v>74.849999999999994</v>
      </c>
      <c r="E64">
        <v>23.29</v>
      </c>
      <c r="F64">
        <v>62.2</v>
      </c>
      <c r="G64" s="67">
        <v>42721</v>
      </c>
      <c r="H64" s="68"/>
      <c r="I64" s="68"/>
      <c r="J64" s="68"/>
      <c r="K64" s="68">
        <v>88</v>
      </c>
      <c r="L64" s="68"/>
      <c r="M64" s="68"/>
      <c r="N64" s="68">
        <v>83</v>
      </c>
      <c r="O64" s="68"/>
      <c r="P64" s="68"/>
      <c r="Q64" s="68"/>
      <c r="R64" s="68"/>
      <c r="V64" s="67"/>
    </row>
    <row r="65" spans="1:22" x14ac:dyDescent="0.35">
      <c r="A65" s="67">
        <v>42741</v>
      </c>
      <c r="B65">
        <v>2276.98</v>
      </c>
      <c r="C65">
        <v>50.23</v>
      </c>
      <c r="D65">
        <v>74.92</v>
      </c>
      <c r="E65">
        <v>23.37</v>
      </c>
      <c r="F65">
        <v>62.56</v>
      </c>
      <c r="G65" s="67">
        <v>42722</v>
      </c>
      <c r="H65" s="68"/>
      <c r="I65" s="68"/>
      <c r="J65" s="68"/>
      <c r="K65" s="68">
        <v>89</v>
      </c>
      <c r="L65" s="68"/>
      <c r="M65" s="68"/>
      <c r="N65" s="68">
        <v>84</v>
      </c>
      <c r="O65" s="68"/>
      <c r="P65" s="68"/>
      <c r="Q65" s="68"/>
      <c r="R65" s="68"/>
      <c r="V65" s="67"/>
    </row>
    <row r="66" spans="1:22" x14ac:dyDescent="0.35">
      <c r="A66" s="67">
        <v>42744</v>
      </c>
      <c r="B66">
        <v>2268.9</v>
      </c>
      <c r="C66">
        <v>50.22</v>
      </c>
      <c r="D66">
        <v>73.84</v>
      </c>
      <c r="E66">
        <v>23.21</v>
      </c>
      <c r="F66">
        <v>62.07</v>
      </c>
      <c r="G66" s="67">
        <v>42723</v>
      </c>
      <c r="H66" s="68"/>
      <c r="I66" s="68"/>
      <c r="J66" s="68"/>
      <c r="K66" s="68">
        <v>86</v>
      </c>
      <c r="L66" s="68"/>
      <c r="M66" s="68"/>
      <c r="N66" s="68">
        <v>85</v>
      </c>
      <c r="O66" s="68"/>
      <c r="P66" s="68"/>
      <c r="Q66" s="68"/>
      <c r="R66" s="68"/>
      <c r="V66" s="67"/>
    </row>
    <row r="67" spans="1:22" x14ac:dyDescent="0.35">
      <c r="A67" s="67">
        <v>42745</v>
      </c>
      <c r="B67">
        <v>2268.9</v>
      </c>
      <c r="C67">
        <v>50.25</v>
      </c>
      <c r="D67">
        <v>73.16</v>
      </c>
      <c r="E67">
        <v>23.26</v>
      </c>
      <c r="F67">
        <v>62.33</v>
      </c>
      <c r="G67" s="67">
        <v>42724</v>
      </c>
      <c r="H67" s="68"/>
      <c r="I67" s="68"/>
      <c r="J67" s="68"/>
      <c r="K67" s="68">
        <v>88</v>
      </c>
      <c r="L67" s="68"/>
      <c r="M67" s="68"/>
      <c r="N67" s="68">
        <v>81</v>
      </c>
      <c r="O67" s="68"/>
      <c r="P67" s="68"/>
      <c r="Q67" s="68"/>
      <c r="R67" s="68"/>
      <c r="V67" s="67"/>
    </row>
    <row r="68" spans="1:22" x14ac:dyDescent="0.35">
      <c r="A68" s="67">
        <v>42746</v>
      </c>
      <c r="B68">
        <v>2275.3200000000002</v>
      </c>
      <c r="C68">
        <v>50.65</v>
      </c>
      <c r="D68">
        <v>73.95</v>
      </c>
      <c r="E68">
        <v>23.41</v>
      </c>
      <c r="F68">
        <v>62.66</v>
      </c>
      <c r="G68" s="67">
        <v>42725</v>
      </c>
      <c r="H68" s="68"/>
      <c r="I68" s="68"/>
      <c r="J68" s="68"/>
      <c r="K68" s="68">
        <v>84</v>
      </c>
      <c r="L68" s="68"/>
      <c r="M68" s="68"/>
      <c r="N68" s="68">
        <v>84</v>
      </c>
      <c r="O68" s="68"/>
      <c r="P68" s="68"/>
      <c r="Q68" s="68"/>
      <c r="R68" s="68"/>
      <c r="V68" s="67"/>
    </row>
    <row r="69" spans="1:22" x14ac:dyDescent="0.35">
      <c r="A69" s="67">
        <v>42747</v>
      </c>
      <c r="B69">
        <v>2270.44</v>
      </c>
      <c r="C69">
        <v>50.55</v>
      </c>
      <c r="D69">
        <v>73.650000000000006</v>
      </c>
      <c r="E69">
        <v>23.21</v>
      </c>
      <c r="F69">
        <v>62.4</v>
      </c>
      <c r="G69" s="67">
        <v>42726</v>
      </c>
      <c r="H69" s="68"/>
      <c r="I69" s="68"/>
      <c r="J69" s="68"/>
      <c r="K69" s="68">
        <v>85</v>
      </c>
      <c r="L69" s="68"/>
      <c r="M69" s="68"/>
      <c r="N69" s="68">
        <v>84</v>
      </c>
      <c r="O69" s="68"/>
      <c r="P69" s="68"/>
      <c r="Q69" s="68"/>
      <c r="R69" s="68"/>
      <c r="V69" s="67"/>
    </row>
    <row r="70" spans="1:22" x14ac:dyDescent="0.35">
      <c r="A70" s="67">
        <v>42748</v>
      </c>
      <c r="B70">
        <v>2274.64</v>
      </c>
      <c r="C70">
        <v>50.47</v>
      </c>
      <c r="D70">
        <v>73.430000000000007</v>
      </c>
      <c r="E70">
        <v>23.34</v>
      </c>
      <c r="F70">
        <v>62.64</v>
      </c>
      <c r="G70" s="67">
        <v>42727</v>
      </c>
      <c r="H70" s="68"/>
      <c r="I70" s="68"/>
      <c r="J70" s="68"/>
      <c r="K70" s="68">
        <v>87</v>
      </c>
      <c r="L70" s="68"/>
      <c r="M70" s="68"/>
      <c r="N70" s="68">
        <v>84</v>
      </c>
      <c r="O70" s="68"/>
      <c r="P70" s="68"/>
      <c r="Q70" s="68"/>
      <c r="R70" s="68"/>
      <c r="V70" s="67"/>
    </row>
    <row r="71" spans="1:22" x14ac:dyDescent="0.35">
      <c r="A71" s="67">
        <v>42752</v>
      </c>
      <c r="B71">
        <v>2267.89</v>
      </c>
      <c r="C71">
        <v>50.25</v>
      </c>
      <c r="D71">
        <v>73.89</v>
      </c>
      <c r="E71">
        <v>22.78</v>
      </c>
      <c r="F71">
        <v>62.15</v>
      </c>
      <c r="G71" s="67">
        <v>42728</v>
      </c>
      <c r="H71" s="68"/>
      <c r="I71" s="68"/>
      <c r="J71" s="68"/>
      <c r="K71" s="68">
        <v>87</v>
      </c>
      <c r="L71" s="68"/>
      <c r="M71" s="68"/>
      <c r="N71" s="68">
        <v>84</v>
      </c>
      <c r="O71" s="68"/>
      <c r="P71" s="68"/>
      <c r="Q71" s="68"/>
      <c r="R71" s="68"/>
      <c r="V71" s="67"/>
    </row>
    <row r="72" spans="1:22" x14ac:dyDescent="0.35">
      <c r="A72" s="67">
        <v>42753</v>
      </c>
      <c r="B72">
        <v>2271.89</v>
      </c>
      <c r="C72">
        <v>50.56</v>
      </c>
      <c r="D72">
        <v>73.72</v>
      </c>
      <c r="E72">
        <v>22.97</v>
      </c>
      <c r="F72">
        <v>62.39</v>
      </c>
      <c r="G72" s="67">
        <v>42729</v>
      </c>
      <c r="H72" s="68"/>
      <c r="I72" s="68"/>
      <c r="J72" s="68"/>
      <c r="K72" s="68">
        <v>87</v>
      </c>
      <c r="L72" s="68"/>
      <c r="M72" s="68"/>
      <c r="N72" s="68">
        <v>82</v>
      </c>
      <c r="O72" s="68"/>
      <c r="P72" s="68"/>
      <c r="Q72" s="68"/>
      <c r="R72" s="68"/>
      <c r="V72" s="67"/>
    </row>
    <row r="73" spans="1:22" x14ac:dyDescent="0.35">
      <c r="A73" s="67">
        <v>42754</v>
      </c>
      <c r="B73">
        <v>2263.69</v>
      </c>
      <c r="C73">
        <v>50.25</v>
      </c>
      <c r="D73">
        <v>73.31</v>
      </c>
      <c r="E73">
        <v>22.87</v>
      </c>
      <c r="F73">
        <v>62.85</v>
      </c>
      <c r="G73" s="67">
        <v>42730</v>
      </c>
      <c r="H73" s="68"/>
      <c r="I73" s="68"/>
      <c r="J73" s="68"/>
      <c r="K73" s="68">
        <v>87</v>
      </c>
      <c r="L73" s="68"/>
      <c r="M73" s="68"/>
      <c r="N73" s="68">
        <v>84</v>
      </c>
      <c r="O73" s="68"/>
      <c r="P73" s="68"/>
      <c r="Q73" s="68"/>
      <c r="R73" s="68"/>
      <c r="V73" s="67"/>
    </row>
    <row r="74" spans="1:22" x14ac:dyDescent="0.35">
      <c r="A74" s="67">
        <v>42755</v>
      </c>
      <c r="B74">
        <v>2271.31</v>
      </c>
      <c r="C74">
        <v>50.69</v>
      </c>
      <c r="D74">
        <v>73.59</v>
      </c>
      <c r="E74">
        <v>22.98</v>
      </c>
      <c r="F74">
        <v>62.86</v>
      </c>
      <c r="G74" s="67">
        <v>42731</v>
      </c>
      <c r="H74" s="68"/>
      <c r="I74" s="68"/>
      <c r="J74" s="68"/>
      <c r="K74" s="68">
        <v>87</v>
      </c>
      <c r="L74" s="68"/>
      <c r="M74" s="68"/>
      <c r="N74" s="68">
        <v>84</v>
      </c>
      <c r="O74" s="68"/>
      <c r="P74" s="68"/>
      <c r="Q74" s="68"/>
      <c r="R74" s="68"/>
      <c r="V74" s="67"/>
    </row>
    <row r="75" spans="1:22" x14ac:dyDescent="0.35">
      <c r="A75" s="67">
        <v>42758</v>
      </c>
      <c r="B75">
        <v>2265.1999999999998</v>
      </c>
      <c r="C75">
        <v>50.79</v>
      </c>
      <c r="D75">
        <v>72.81</v>
      </c>
      <c r="E75">
        <v>22.83</v>
      </c>
      <c r="F75">
        <v>62.51</v>
      </c>
      <c r="G75" s="67">
        <v>42732</v>
      </c>
      <c r="H75" s="68"/>
      <c r="I75" s="68"/>
      <c r="J75" s="68"/>
      <c r="K75" s="68">
        <v>87</v>
      </c>
      <c r="L75" s="68"/>
      <c r="M75" s="68"/>
      <c r="N75" s="68">
        <v>84</v>
      </c>
      <c r="O75" s="68"/>
      <c r="P75" s="68"/>
      <c r="Q75" s="68"/>
      <c r="R75" s="68"/>
      <c r="V75" s="67"/>
    </row>
    <row r="76" spans="1:22" x14ac:dyDescent="0.35">
      <c r="A76" s="67">
        <v>42759</v>
      </c>
      <c r="B76">
        <v>2280.0700000000002</v>
      </c>
      <c r="C76">
        <v>52.1</v>
      </c>
      <c r="D76">
        <v>73.61</v>
      </c>
      <c r="E76">
        <v>23.12</v>
      </c>
      <c r="F76">
        <v>63.13</v>
      </c>
      <c r="G76" s="67">
        <v>42733</v>
      </c>
      <c r="H76" s="68"/>
      <c r="I76" s="68"/>
      <c r="J76" s="68"/>
      <c r="K76" s="68">
        <v>87</v>
      </c>
      <c r="L76" s="68"/>
      <c r="M76" s="68"/>
      <c r="N76" s="68">
        <v>84</v>
      </c>
      <c r="O76" s="68"/>
      <c r="P76" s="68"/>
      <c r="Q76" s="68"/>
      <c r="R76" s="68"/>
      <c r="V76" s="67"/>
    </row>
    <row r="77" spans="1:22" x14ac:dyDescent="0.35">
      <c r="A77" s="67">
        <v>42760</v>
      </c>
      <c r="B77">
        <v>2298.37</v>
      </c>
      <c r="C77">
        <v>52.45</v>
      </c>
      <c r="D77">
        <v>73.989999999999995</v>
      </c>
      <c r="E77">
        <v>23.51</v>
      </c>
      <c r="F77">
        <v>63.8</v>
      </c>
      <c r="G77" s="67">
        <v>42734</v>
      </c>
      <c r="H77" s="68"/>
      <c r="I77" s="68"/>
      <c r="J77" s="68"/>
      <c r="K77" s="68">
        <v>87</v>
      </c>
      <c r="L77" s="68"/>
      <c r="M77" s="68"/>
      <c r="N77" s="68">
        <v>84</v>
      </c>
      <c r="O77" s="68"/>
      <c r="P77" s="68"/>
      <c r="Q77" s="68"/>
      <c r="R77" s="68"/>
      <c r="V77" s="67"/>
    </row>
    <row r="78" spans="1:22" x14ac:dyDescent="0.35">
      <c r="A78" s="67">
        <v>42761</v>
      </c>
      <c r="B78">
        <v>2296.6799999999998</v>
      </c>
      <c r="C78">
        <v>52.59</v>
      </c>
      <c r="D78">
        <v>74.05</v>
      </c>
      <c r="E78">
        <v>23.57</v>
      </c>
      <c r="F78">
        <v>63.95</v>
      </c>
      <c r="G78" s="67">
        <v>42735</v>
      </c>
      <c r="H78" s="68"/>
      <c r="I78" s="68"/>
      <c r="J78" s="68"/>
      <c r="K78" s="68">
        <v>87</v>
      </c>
      <c r="L78" s="68"/>
      <c r="M78" s="68"/>
      <c r="N78" s="68">
        <v>84</v>
      </c>
      <c r="O78" s="68"/>
      <c r="P78" s="68"/>
      <c r="Q78" s="68"/>
      <c r="R78" s="68"/>
      <c r="V78" s="67"/>
    </row>
    <row r="79" spans="1:22" x14ac:dyDescent="0.35">
      <c r="A79" s="67">
        <v>42762</v>
      </c>
      <c r="B79">
        <v>2294.69</v>
      </c>
      <c r="C79">
        <v>52.4</v>
      </c>
      <c r="D79">
        <v>73.28</v>
      </c>
      <c r="E79">
        <v>23.48</v>
      </c>
      <c r="F79">
        <v>63.9</v>
      </c>
      <c r="G79" s="67">
        <v>42736</v>
      </c>
      <c r="H79" s="68"/>
      <c r="I79" s="68"/>
      <c r="J79" s="68"/>
      <c r="K79" s="68">
        <v>87</v>
      </c>
      <c r="L79" s="68"/>
      <c r="M79" s="68"/>
      <c r="N79" s="68">
        <v>81</v>
      </c>
      <c r="O79" s="68"/>
      <c r="P79" s="68"/>
      <c r="Q79" s="68"/>
      <c r="R79" s="68"/>
      <c r="V79" s="67"/>
    </row>
    <row r="80" spans="1:22" x14ac:dyDescent="0.35">
      <c r="A80" s="67">
        <v>42765</v>
      </c>
      <c r="B80">
        <v>2280.9</v>
      </c>
      <c r="C80">
        <v>51.86</v>
      </c>
      <c r="D80">
        <v>71.94</v>
      </c>
      <c r="E80">
        <v>23.29</v>
      </c>
      <c r="F80">
        <v>63.35</v>
      </c>
      <c r="G80" s="67">
        <v>42737</v>
      </c>
      <c r="H80" s="68"/>
      <c r="I80" s="68"/>
      <c r="J80" s="68"/>
      <c r="K80" s="68">
        <v>86</v>
      </c>
      <c r="L80" s="68"/>
      <c r="M80" s="68"/>
      <c r="N80" s="68">
        <v>79</v>
      </c>
      <c r="O80" s="68"/>
      <c r="P80" s="68"/>
      <c r="Q80" s="68"/>
      <c r="R80" s="68"/>
      <c r="V80" s="67"/>
    </row>
    <row r="81" spans="1:22" x14ac:dyDescent="0.35">
      <c r="A81" s="67">
        <v>42766</v>
      </c>
      <c r="B81">
        <v>2278.87</v>
      </c>
      <c r="C81">
        <v>51.56</v>
      </c>
      <c r="D81">
        <v>71.97</v>
      </c>
      <c r="E81">
        <v>23.14</v>
      </c>
      <c r="F81">
        <v>62.8</v>
      </c>
      <c r="G81" s="67">
        <v>42738</v>
      </c>
      <c r="H81" s="68"/>
      <c r="I81" s="68"/>
      <c r="J81" s="68"/>
      <c r="K81" s="68">
        <v>86</v>
      </c>
      <c r="L81" s="68"/>
      <c r="M81" s="68"/>
      <c r="N81" s="68">
        <v>81</v>
      </c>
      <c r="O81" s="68"/>
      <c r="P81" s="68"/>
      <c r="Q81" s="68"/>
      <c r="R81" s="68"/>
      <c r="V81" s="67"/>
    </row>
    <row r="82" spans="1:22" x14ac:dyDescent="0.35">
      <c r="A82" s="67">
        <v>42767</v>
      </c>
      <c r="B82">
        <v>2279.5500000000002</v>
      </c>
      <c r="C82">
        <v>51.81</v>
      </c>
      <c r="D82">
        <v>71.44</v>
      </c>
      <c r="E82">
        <v>23.17</v>
      </c>
      <c r="F82">
        <v>62.69</v>
      </c>
      <c r="G82" s="67">
        <v>42739</v>
      </c>
      <c r="H82" s="68"/>
      <c r="I82" s="68"/>
      <c r="J82" s="68"/>
      <c r="K82" s="68">
        <v>87</v>
      </c>
      <c r="L82" s="68"/>
      <c r="M82" s="68"/>
      <c r="N82" s="68">
        <v>81</v>
      </c>
      <c r="O82" s="68"/>
      <c r="P82" s="68"/>
      <c r="Q82" s="68"/>
      <c r="R82" s="68"/>
      <c r="V82" s="67"/>
    </row>
    <row r="83" spans="1:22" x14ac:dyDescent="0.35">
      <c r="A83" s="67">
        <v>42768</v>
      </c>
      <c r="B83">
        <v>2280.85</v>
      </c>
      <c r="C83">
        <v>51.58</v>
      </c>
      <c r="D83">
        <v>71.84</v>
      </c>
      <c r="E83">
        <v>23.08</v>
      </c>
      <c r="F83">
        <v>62.57</v>
      </c>
      <c r="G83" s="67">
        <v>42740</v>
      </c>
      <c r="H83" s="68"/>
      <c r="I83" s="68"/>
      <c r="J83" s="68"/>
      <c r="K83" s="68">
        <v>87</v>
      </c>
      <c r="L83" s="68"/>
      <c r="M83" s="68"/>
      <c r="N83" s="68">
        <v>80</v>
      </c>
      <c r="O83" s="68"/>
      <c r="P83" s="68"/>
      <c r="Q83" s="68"/>
      <c r="R83" s="68"/>
      <c r="V83" s="67"/>
    </row>
    <row r="84" spans="1:22" x14ac:dyDescent="0.35">
      <c r="A84" s="67">
        <v>42769</v>
      </c>
      <c r="B84">
        <v>2297.42</v>
      </c>
      <c r="C84">
        <v>51.67</v>
      </c>
      <c r="D84">
        <v>72.459999999999994</v>
      </c>
      <c r="E84">
        <v>23.55</v>
      </c>
      <c r="F84">
        <v>63.03</v>
      </c>
      <c r="G84" s="67">
        <v>42741</v>
      </c>
      <c r="H84" s="68"/>
      <c r="I84" s="68"/>
      <c r="J84" s="68"/>
      <c r="K84" s="68">
        <v>86</v>
      </c>
      <c r="L84" s="68"/>
      <c r="M84" s="68"/>
      <c r="N84" s="68">
        <v>80</v>
      </c>
      <c r="O84" s="68"/>
      <c r="P84" s="68"/>
      <c r="Q84" s="68"/>
      <c r="R84" s="68"/>
      <c r="V84" s="67"/>
    </row>
    <row r="85" spans="1:22" x14ac:dyDescent="0.35">
      <c r="A85" s="67">
        <v>42772</v>
      </c>
      <c r="B85">
        <v>2292.56</v>
      </c>
      <c r="C85">
        <v>51.54</v>
      </c>
      <c r="D85">
        <v>71.849999999999994</v>
      </c>
      <c r="E85">
        <v>23.44</v>
      </c>
      <c r="F85">
        <v>63.12</v>
      </c>
      <c r="G85" s="67">
        <v>42742</v>
      </c>
      <c r="H85" s="68"/>
      <c r="I85" s="68"/>
      <c r="J85" s="68"/>
      <c r="K85" s="68">
        <v>86</v>
      </c>
      <c r="L85" s="68"/>
      <c r="M85" s="68"/>
      <c r="N85" s="68">
        <v>80</v>
      </c>
      <c r="O85" s="68"/>
      <c r="P85" s="68"/>
      <c r="Q85" s="68"/>
      <c r="R85" s="68"/>
      <c r="V85" s="67"/>
    </row>
    <row r="86" spans="1:22" x14ac:dyDescent="0.35">
      <c r="A86" s="67">
        <v>42773</v>
      </c>
      <c r="B86">
        <v>2293.08</v>
      </c>
      <c r="C86">
        <v>51.13</v>
      </c>
      <c r="D86">
        <v>70.83</v>
      </c>
      <c r="E86">
        <v>23.38</v>
      </c>
      <c r="F86">
        <v>63.23</v>
      </c>
      <c r="G86" s="67">
        <v>42743</v>
      </c>
      <c r="H86" s="68"/>
      <c r="I86" s="68"/>
      <c r="J86" s="68"/>
      <c r="K86" s="68">
        <v>85</v>
      </c>
      <c r="L86" s="68"/>
      <c r="M86" s="68"/>
      <c r="N86" s="68">
        <v>80</v>
      </c>
      <c r="O86" s="68"/>
      <c r="P86" s="68"/>
      <c r="Q86" s="68"/>
      <c r="R86" s="68"/>
      <c r="V86" s="67"/>
    </row>
    <row r="87" spans="1:22" x14ac:dyDescent="0.35">
      <c r="A87" s="67">
        <v>42774</v>
      </c>
      <c r="B87">
        <v>2294.67</v>
      </c>
      <c r="C87">
        <v>51.25</v>
      </c>
      <c r="D87">
        <v>71</v>
      </c>
      <c r="E87">
        <v>23.22</v>
      </c>
      <c r="F87">
        <v>63.14</v>
      </c>
      <c r="G87" s="67">
        <v>42744</v>
      </c>
      <c r="H87" s="68"/>
      <c r="I87" s="68"/>
      <c r="J87" s="68"/>
      <c r="K87" s="68">
        <v>81</v>
      </c>
      <c r="L87" s="68"/>
      <c r="M87" s="68"/>
      <c r="N87" s="68">
        <v>80</v>
      </c>
      <c r="O87" s="68"/>
      <c r="P87" s="68"/>
      <c r="Q87" s="68"/>
      <c r="R87" s="68"/>
      <c r="V87" s="67"/>
    </row>
    <row r="88" spans="1:22" x14ac:dyDescent="0.35">
      <c r="A88" s="67">
        <v>42775</v>
      </c>
      <c r="B88">
        <v>2307.87</v>
      </c>
      <c r="C88">
        <v>51.23</v>
      </c>
      <c r="D88">
        <v>71.8</v>
      </c>
      <c r="E88">
        <v>23.54</v>
      </c>
      <c r="F88">
        <v>63.63</v>
      </c>
      <c r="G88" s="67">
        <v>42745</v>
      </c>
      <c r="H88" s="68"/>
      <c r="I88" s="68"/>
      <c r="J88" s="68"/>
      <c r="K88" s="68">
        <v>86</v>
      </c>
      <c r="L88" s="68"/>
      <c r="M88" s="68"/>
      <c r="N88" s="68">
        <v>81</v>
      </c>
      <c r="O88" s="68"/>
      <c r="P88" s="68"/>
      <c r="Q88" s="68"/>
      <c r="R88" s="68"/>
      <c r="V88" s="67"/>
    </row>
    <row r="89" spans="1:22" x14ac:dyDescent="0.35">
      <c r="A89" s="67">
        <v>42776</v>
      </c>
      <c r="B89">
        <v>2316.1</v>
      </c>
      <c r="C89">
        <v>51.69</v>
      </c>
      <c r="D89">
        <v>72.34</v>
      </c>
      <c r="E89">
        <v>23.61</v>
      </c>
      <c r="F89">
        <v>64.13</v>
      </c>
      <c r="G89" s="67">
        <v>42746</v>
      </c>
      <c r="H89" s="68"/>
      <c r="I89" s="68"/>
      <c r="J89" s="68"/>
      <c r="K89" s="68">
        <v>86</v>
      </c>
      <c r="L89" s="68"/>
      <c r="M89" s="68"/>
      <c r="N89" s="68">
        <v>82</v>
      </c>
      <c r="O89" s="68"/>
      <c r="P89" s="68"/>
      <c r="Q89" s="68"/>
      <c r="R89" s="68"/>
      <c r="V89" s="67"/>
    </row>
    <row r="90" spans="1:22" x14ac:dyDescent="0.35">
      <c r="A90" s="67">
        <v>42779</v>
      </c>
      <c r="B90">
        <v>2328.25</v>
      </c>
      <c r="C90">
        <v>52.12</v>
      </c>
      <c r="D90">
        <v>72.48</v>
      </c>
      <c r="E90">
        <v>23.87</v>
      </c>
      <c r="F90">
        <v>64.78</v>
      </c>
      <c r="G90" s="67">
        <v>42747</v>
      </c>
      <c r="H90" s="68"/>
      <c r="I90" s="68"/>
      <c r="J90" s="68"/>
      <c r="K90" s="68">
        <v>87</v>
      </c>
      <c r="L90" s="68"/>
      <c r="M90" s="68"/>
      <c r="N90" s="68">
        <v>82</v>
      </c>
      <c r="O90" s="68"/>
      <c r="P90" s="68"/>
      <c r="Q90" s="68"/>
      <c r="R90" s="68"/>
      <c r="V90" s="67"/>
    </row>
    <row r="91" spans="1:22" x14ac:dyDescent="0.35">
      <c r="A91" s="67">
        <v>42780</v>
      </c>
      <c r="B91">
        <v>2337.58</v>
      </c>
      <c r="C91">
        <v>52.11</v>
      </c>
      <c r="D91">
        <v>72.72</v>
      </c>
      <c r="E91">
        <v>24.15</v>
      </c>
      <c r="F91">
        <v>64.81</v>
      </c>
      <c r="G91" s="67">
        <v>42748</v>
      </c>
      <c r="H91" s="68"/>
      <c r="I91" s="68"/>
      <c r="J91" s="68"/>
      <c r="K91" s="68">
        <v>88</v>
      </c>
      <c r="L91" s="68"/>
      <c r="M91" s="68"/>
      <c r="N91" s="68">
        <v>81</v>
      </c>
      <c r="O91" s="68"/>
      <c r="P91" s="68"/>
      <c r="Q91" s="68"/>
      <c r="R91" s="68"/>
      <c r="V91" s="67"/>
    </row>
    <row r="92" spans="1:22" x14ac:dyDescent="0.35">
      <c r="A92" s="67">
        <v>42781</v>
      </c>
      <c r="B92">
        <v>2349.25</v>
      </c>
      <c r="C92">
        <v>52.04</v>
      </c>
      <c r="D92">
        <v>72.430000000000007</v>
      </c>
      <c r="E92">
        <v>24.34</v>
      </c>
      <c r="F92">
        <v>65.150000000000006</v>
      </c>
      <c r="G92" s="67">
        <v>42749</v>
      </c>
      <c r="H92" s="68"/>
      <c r="I92" s="68"/>
      <c r="J92" s="68"/>
      <c r="K92" s="68">
        <v>88</v>
      </c>
      <c r="L92" s="68"/>
      <c r="M92" s="68"/>
      <c r="N92" s="68">
        <v>81</v>
      </c>
      <c r="O92" s="68"/>
      <c r="P92" s="68"/>
      <c r="Q92" s="68"/>
      <c r="R92" s="68"/>
      <c r="V92" s="67"/>
    </row>
    <row r="93" spans="1:22" x14ac:dyDescent="0.35">
      <c r="A93" s="67">
        <v>42782</v>
      </c>
      <c r="B93">
        <v>2347.2199999999998</v>
      </c>
      <c r="C93">
        <v>52.04</v>
      </c>
      <c r="D93">
        <v>71.45</v>
      </c>
      <c r="E93">
        <v>24.28</v>
      </c>
      <c r="F93">
        <v>65.17</v>
      </c>
      <c r="G93" s="67">
        <v>42750</v>
      </c>
      <c r="H93" s="68"/>
      <c r="I93" s="68"/>
      <c r="J93" s="68"/>
      <c r="K93" s="68">
        <v>88</v>
      </c>
      <c r="L93" s="68"/>
      <c r="M93" s="68"/>
      <c r="N93" s="68">
        <v>82</v>
      </c>
      <c r="O93" s="68"/>
      <c r="P93" s="68"/>
      <c r="Q93" s="68"/>
      <c r="R93" s="68"/>
      <c r="V93" s="67"/>
    </row>
    <row r="94" spans="1:22" x14ac:dyDescent="0.35">
      <c r="A94" s="67">
        <v>42783</v>
      </c>
      <c r="B94">
        <v>2351.16</v>
      </c>
      <c r="C94">
        <v>51.89</v>
      </c>
      <c r="D94">
        <v>71.05</v>
      </c>
      <c r="E94">
        <v>24.29</v>
      </c>
      <c r="F94">
        <v>65.28</v>
      </c>
      <c r="G94" s="67">
        <v>42751</v>
      </c>
      <c r="H94" s="68"/>
      <c r="I94" s="68"/>
      <c r="J94" s="68"/>
      <c r="K94" s="68">
        <v>88</v>
      </c>
      <c r="L94" s="68"/>
      <c r="M94" s="68"/>
      <c r="N94" s="68">
        <v>82</v>
      </c>
      <c r="O94" s="68"/>
      <c r="P94" s="68"/>
      <c r="Q94" s="68"/>
      <c r="R94" s="68"/>
      <c r="V94" s="67"/>
    </row>
    <row r="95" spans="1:22" x14ac:dyDescent="0.35">
      <c r="A95" s="67">
        <v>42787</v>
      </c>
      <c r="B95">
        <v>2365.38</v>
      </c>
      <c r="C95">
        <v>52.06</v>
      </c>
      <c r="D95">
        <v>71.540000000000006</v>
      </c>
      <c r="E95">
        <v>24.41</v>
      </c>
      <c r="F95">
        <v>65.61</v>
      </c>
      <c r="G95" s="67">
        <v>42752</v>
      </c>
      <c r="H95" s="68"/>
      <c r="I95" s="68"/>
      <c r="J95" s="68"/>
      <c r="K95" s="68">
        <v>87</v>
      </c>
      <c r="L95" s="68"/>
      <c r="M95" s="68"/>
      <c r="N95" s="68">
        <v>81</v>
      </c>
      <c r="O95" s="68"/>
      <c r="P95" s="68"/>
      <c r="Q95" s="68"/>
      <c r="R95" s="68"/>
      <c r="V95" s="67"/>
    </row>
    <row r="96" spans="1:22" x14ac:dyDescent="0.35">
      <c r="A96" s="67">
        <v>42788</v>
      </c>
      <c r="B96">
        <v>2362.8200000000002</v>
      </c>
      <c r="C96">
        <v>52.2</v>
      </c>
      <c r="D96">
        <v>70.45</v>
      </c>
      <c r="E96">
        <v>24.43</v>
      </c>
      <c r="F96">
        <v>65.430000000000007</v>
      </c>
      <c r="G96" s="67">
        <v>42753</v>
      </c>
      <c r="H96" s="68"/>
      <c r="I96" s="68"/>
      <c r="J96" s="68"/>
      <c r="K96" s="68">
        <v>87</v>
      </c>
      <c r="L96" s="68"/>
      <c r="M96" s="68"/>
      <c r="N96" s="68">
        <v>81</v>
      </c>
      <c r="O96" s="68"/>
      <c r="P96" s="68"/>
      <c r="Q96" s="68"/>
      <c r="R96" s="68"/>
      <c r="V96" s="67"/>
    </row>
    <row r="97" spans="1:22" x14ac:dyDescent="0.35">
      <c r="A97" s="67">
        <v>42789</v>
      </c>
      <c r="B97">
        <v>2363.81</v>
      </c>
      <c r="C97">
        <v>51.91</v>
      </c>
      <c r="D97">
        <v>70.75</v>
      </c>
      <c r="E97">
        <v>24.43</v>
      </c>
      <c r="F97">
        <v>65.010000000000005</v>
      </c>
      <c r="G97" s="67">
        <v>42754</v>
      </c>
      <c r="H97" s="68"/>
      <c r="I97" s="68"/>
      <c r="J97" s="68"/>
      <c r="K97" s="68">
        <v>89</v>
      </c>
      <c r="L97" s="68"/>
      <c r="M97" s="68"/>
      <c r="N97" s="68">
        <v>81</v>
      </c>
      <c r="O97" s="68"/>
      <c r="P97" s="68"/>
      <c r="Q97" s="68"/>
      <c r="R97" s="68"/>
      <c r="V97" s="67"/>
    </row>
    <row r="98" spans="1:22" x14ac:dyDescent="0.35">
      <c r="A98" s="67">
        <v>42790</v>
      </c>
      <c r="B98">
        <v>2367.34</v>
      </c>
      <c r="C98">
        <v>52.02</v>
      </c>
      <c r="D98">
        <v>70.08</v>
      </c>
      <c r="E98">
        <v>24.24</v>
      </c>
      <c r="F98">
        <v>65.28</v>
      </c>
      <c r="G98" s="67">
        <v>42755</v>
      </c>
      <c r="H98" s="68"/>
      <c r="I98" s="68"/>
      <c r="J98" s="68"/>
      <c r="K98" s="68">
        <v>89</v>
      </c>
      <c r="L98" s="68"/>
      <c r="M98" s="68"/>
      <c r="N98" s="68">
        <v>82</v>
      </c>
      <c r="O98" s="68"/>
      <c r="P98" s="68"/>
      <c r="Q98" s="68"/>
      <c r="R98" s="68"/>
      <c r="V98" s="67"/>
    </row>
    <row r="99" spans="1:22" x14ac:dyDescent="0.35">
      <c r="A99" s="67">
        <v>42793</v>
      </c>
      <c r="B99">
        <v>2369.75</v>
      </c>
      <c r="C99">
        <v>51.89</v>
      </c>
      <c r="D99">
        <v>70.69</v>
      </c>
      <c r="E99">
        <v>24.37</v>
      </c>
      <c r="F99">
        <v>65.52</v>
      </c>
      <c r="G99" s="67">
        <v>42756</v>
      </c>
      <c r="H99" s="68"/>
      <c r="I99" s="68"/>
      <c r="J99" s="68"/>
      <c r="K99" s="68">
        <v>88</v>
      </c>
      <c r="L99" s="68"/>
      <c r="M99" s="68"/>
      <c r="N99" s="68">
        <v>82</v>
      </c>
      <c r="O99" s="68"/>
      <c r="P99" s="68"/>
      <c r="Q99" s="68"/>
      <c r="R99" s="68"/>
      <c r="V99" s="67"/>
    </row>
    <row r="100" spans="1:22" x14ac:dyDescent="0.35">
      <c r="A100" s="67">
        <v>42794</v>
      </c>
      <c r="B100">
        <v>2363.64</v>
      </c>
      <c r="C100">
        <v>51.84</v>
      </c>
      <c r="D100">
        <v>70.47</v>
      </c>
      <c r="E100">
        <v>24.36</v>
      </c>
      <c r="F100">
        <v>65.25</v>
      </c>
      <c r="G100" s="67">
        <v>42757</v>
      </c>
      <c r="H100" s="68"/>
      <c r="I100" s="68"/>
      <c r="J100" s="68"/>
      <c r="K100" s="68">
        <v>88</v>
      </c>
      <c r="L100" s="68"/>
      <c r="M100" s="68"/>
      <c r="N100" s="68">
        <v>81</v>
      </c>
      <c r="O100" s="68"/>
      <c r="P100" s="68"/>
      <c r="Q100" s="68"/>
      <c r="R100" s="68"/>
      <c r="V100" s="67"/>
    </row>
    <row r="101" spans="1:22" x14ac:dyDescent="0.35">
      <c r="A101" s="67">
        <v>42795</v>
      </c>
      <c r="B101">
        <v>2395.96</v>
      </c>
      <c r="C101">
        <v>52.85</v>
      </c>
      <c r="D101">
        <v>71.88</v>
      </c>
      <c r="E101">
        <v>25.05</v>
      </c>
      <c r="F101">
        <v>66.349999999999994</v>
      </c>
      <c r="G101" s="67">
        <v>42758</v>
      </c>
      <c r="H101" s="68"/>
      <c r="I101" s="68"/>
      <c r="J101" s="68"/>
      <c r="K101" s="68">
        <v>88</v>
      </c>
      <c r="L101" s="68"/>
      <c r="M101" s="68"/>
      <c r="N101" s="68">
        <v>79</v>
      </c>
      <c r="O101" s="68"/>
      <c r="P101" s="68"/>
      <c r="Q101" s="68"/>
      <c r="R101" s="68"/>
      <c r="V101" s="67"/>
    </row>
    <row r="102" spans="1:22" x14ac:dyDescent="0.35">
      <c r="A102" s="67">
        <v>42796</v>
      </c>
      <c r="B102">
        <v>2381.92</v>
      </c>
      <c r="C102">
        <v>52.29</v>
      </c>
      <c r="D102">
        <v>71.2</v>
      </c>
      <c r="E102">
        <v>24.67</v>
      </c>
      <c r="F102">
        <v>65.64</v>
      </c>
      <c r="G102" s="67">
        <v>42759</v>
      </c>
      <c r="H102" s="68"/>
      <c r="I102" s="68"/>
      <c r="J102" s="68"/>
      <c r="K102" s="68">
        <v>89</v>
      </c>
      <c r="L102" s="68"/>
      <c r="M102" s="68"/>
      <c r="N102" s="68">
        <v>82</v>
      </c>
      <c r="O102" s="68"/>
      <c r="P102" s="68"/>
      <c r="Q102" s="68"/>
      <c r="R102" s="68"/>
      <c r="V102" s="67"/>
    </row>
    <row r="103" spans="1:22" x14ac:dyDescent="0.35">
      <c r="A103" s="67">
        <v>42797</v>
      </c>
      <c r="B103">
        <v>2383.12</v>
      </c>
      <c r="C103">
        <v>52.25</v>
      </c>
      <c r="D103">
        <v>71.069999999999993</v>
      </c>
      <c r="E103">
        <v>24.79</v>
      </c>
      <c r="F103">
        <v>65.709999999999994</v>
      </c>
      <c r="G103" s="67">
        <v>42760</v>
      </c>
      <c r="H103" s="68"/>
      <c r="I103" s="68"/>
      <c r="J103" s="68"/>
      <c r="K103" s="68">
        <v>89</v>
      </c>
      <c r="L103" s="68"/>
      <c r="M103" s="68"/>
      <c r="N103" s="68">
        <v>78</v>
      </c>
      <c r="O103" s="68"/>
      <c r="P103" s="68"/>
      <c r="Q103" s="68"/>
      <c r="R103" s="68"/>
      <c r="V103" s="67"/>
    </row>
    <row r="104" spans="1:22" x14ac:dyDescent="0.35">
      <c r="A104" s="67">
        <v>42800</v>
      </c>
      <c r="B104">
        <v>2375.31</v>
      </c>
      <c r="C104">
        <v>51.91</v>
      </c>
      <c r="D104">
        <v>71.23</v>
      </c>
      <c r="E104">
        <v>24.6</v>
      </c>
      <c r="F104">
        <v>65.55</v>
      </c>
      <c r="G104" s="67">
        <v>42761</v>
      </c>
      <c r="H104" s="68"/>
      <c r="I104" s="68"/>
      <c r="J104" s="68"/>
      <c r="K104" s="68">
        <v>89</v>
      </c>
      <c r="L104" s="68"/>
      <c r="M104" s="68"/>
      <c r="N104" s="68">
        <v>78</v>
      </c>
      <c r="O104" s="68"/>
      <c r="P104" s="68"/>
      <c r="Q104" s="68"/>
      <c r="R104" s="68"/>
      <c r="V104" s="67"/>
    </row>
    <row r="105" spans="1:22" x14ac:dyDescent="0.35">
      <c r="A105" s="67">
        <v>42801</v>
      </c>
      <c r="B105">
        <v>2368.39</v>
      </c>
      <c r="C105">
        <v>51.62</v>
      </c>
      <c r="D105">
        <v>70.599999999999994</v>
      </c>
      <c r="E105">
        <v>24.53</v>
      </c>
      <c r="F105">
        <v>65.36</v>
      </c>
      <c r="G105" s="67">
        <v>42762</v>
      </c>
      <c r="H105" s="68"/>
      <c r="I105" s="68"/>
      <c r="J105" s="68"/>
      <c r="K105" s="68">
        <v>88</v>
      </c>
      <c r="L105" s="68"/>
      <c r="M105" s="68"/>
      <c r="N105" s="68">
        <v>78</v>
      </c>
      <c r="O105" s="68"/>
      <c r="P105" s="68"/>
      <c r="Q105" s="68"/>
      <c r="R105" s="68"/>
      <c r="V105" s="67"/>
    </row>
    <row r="106" spans="1:22" x14ac:dyDescent="0.35">
      <c r="A106" s="67">
        <v>42802</v>
      </c>
      <c r="B106">
        <v>2362.98</v>
      </c>
      <c r="C106">
        <v>51.62</v>
      </c>
      <c r="D106">
        <v>68.760000000000005</v>
      </c>
      <c r="E106">
        <v>24.54</v>
      </c>
      <c r="F106">
        <v>65.13</v>
      </c>
      <c r="G106" s="67">
        <v>42763</v>
      </c>
      <c r="H106" s="68"/>
      <c r="I106" s="68"/>
      <c r="J106" s="68"/>
      <c r="K106" s="68">
        <v>88</v>
      </c>
      <c r="L106" s="68"/>
      <c r="M106" s="68"/>
      <c r="N106" s="68">
        <v>78</v>
      </c>
      <c r="O106" s="68"/>
      <c r="P106" s="68"/>
      <c r="Q106" s="68"/>
      <c r="R106" s="68"/>
      <c r="V106" s="67"/>
    </row>
    <row r="107" spans="1:22" x14ac:dyDescent="0.35">
      <c r="A107" s="67">
        <v>42803</v>
      </c>
      <c r="B107">
        <v>2364.87</v>
      </c>
      <c r="C107">
        <v>51.47</v>
      </c>
      <c r="D107">
        <v>69.22</v>
      </c>
      <c r="E107">
        <v>24.63</v>
      </c>
      <c r="F107">
        <v>64.84</v>
      </c>
      <c r="G107" s="67">
        <v>42764</v>
      </c>
      <c r="H107" s="68"/>
      <c r="I107" s="68"/>
      <c r="J107" s="68"/>
      <c r="K107" s="68">
        <v>86</v>
      </c>
      <c r="L107" s="68"/>
      <c r="M107" s="68"/>
      <c r="N107" s="68">
        <v>79</v>
      </c>
      <c r="O107" s="68"/>
      <c r="P107" s="68"/>
      <c r="Q107" s="68"/>
      <c r="R107" s="68"/>
      <c r="V107" s="67"/>
    </row>
    <row r="108" spans="1:22" x14ac:dyDescent="0.35">
      <c r="A108" s="67">
        <v>42804</v>
      </c>
      <c r="B108">
        <v>2372.6</v>
      </c>
      <c r="C108">
        <v>51.7</v>
      </c>
      <c r="D108">
        <v>69.12</v>
      </c>
      <c r="E108">
        <v>24.61</v>
      </c>
      <c r="F108">
        <v>65.23</v>
      </c>
      <c r="G108" s="67">
        <v>42765</v>
      </c>
      <c r="H108" s="68"/>
      <c r="I108" s="68"/>
      <c r="J108" s="68"/>
      <c r="K108" s="68">
        <v>87</v>
      </c>
      <c r="L108" s="68"/>
      <c r="M108" s="68"/>
      <c r="N108" s="68">
        <v>81</v>
      </c>
      <c r="O108" s="68"/>
      <c r="P108" s="68"/>
      <c r="Q108" s="68"/>
      <c r="R108" s="68"/>
      <c r="V108" s="67"/>
    </row>
    <row r="109" spans="1:22" x14ac:dyDescent="0.35">
      <c r="A109" s="67">
        <v>42807</v>
      </c>
      <c r="B109">
        <v>2373.4699999999998</v>
      </c>
      <c r="C109">
        <v>51.85</v>
      </c>
      <c r="D109">
        <v>69.13</v>
      </c>
      <c r="E109">
        <v>24.67</v>
      </c>
      <c r="F109">
        <v>65.19</v>
      </c>
      <c r="G109" s="67">
        <v>42766</v>
      </c>
      <c r="H109" s="68"/>
      <c r="I109" s="68"/>
      <c r="J109" s="68"/>
      <c r="K109" s="68">
        <v>86</v>
      </c>
      <c r="L109" s="68"/>
      <c r="M109" s="68"/>
      <c r="N109" s="68">
        <v>82</v>
      </c>
      <c r="O109" s="68"/>
      <c r="P109" s="68"/>
      <c r="Q109" s="68"/>
      <c r="R109" s="68"/>
      <c r="V109" s="67"/>
    </row>
    <row r="110" spans="1:22" x14ac:dyDescent="0.35">
      <c r="A110" s="67">
        <v>42808</v>
      </c>
      <c r="B110">
        <v>2365.4499999999998</v>
      </c>
      <c r="C110">
        <v>51.41</v>
      </c>
      <c r="D110">
        <v>68.349999999999994</v>
      </c>
      <c r="E110">
        <v>24.6</v>
      </c>
      <c r="F110">
        <v>64.58</v>
      </c>
      <c r="G110" s="67">
        <v>42767</v>
      </c>
      <c r="H110" s="68"/>
      <c r="I110" s="68"/>
      <c r="J110" s="68"/>
      <c r="K110" s="68">
        <v>82</v>
      </c>
      <c r="L110" s="68"/>
      <c r="M110" s="68"/>
      <c r="N110" s="68">
        <v>82</v>
      </c>
      <c r="O110" s="68"/>
      <c r="P110" s="68"/>
      <c r="Q110" s="68"/>
      <c r="R110" s="68"/>
      <c r="V110" s="67"/>
    </row>
    <row r="111" spans="1:22" x14ac:dyDescent="0.35">
      <c r="A111" s="67">
        <v>42809</v>
      </c>
      <c r="B111">
        <v>2385.2600000000002</v>
      </c>
      <c r="C111">
        <v>52.23</v>
      </c>
      <c r="D111">
        <v>69.87</v>
      </c>
      <c r="E111">
        <v>24.56</v>
      </c>
      <c r="F111">
        <v>65.31</v>
      </c>
      <c r="G111" s="67">
        <v>42768</v>
      </c>
      <c r="H111" s="68"/>
      <c r="I111" s="68"/>
      <c r="J111" s="68"/>
      <c r="K111" s="68">
        <v>82</v>
      </c>
      <c r="L111" s="68"/>
      <c r="M111" s="68"/>
      <c r="N111" s="68">
        <v>76</v>
      </c>
      <c r="O111" s="68"/>
      <c r="P111" s="68"/>
      <c r="Q111" s="68"/>
      <c r="R111" s="68"/>
      <c r="V111" s="67"/>
    </row>
    <row r="112" spans="1:22" x14ac:dyDescent="0.35">
      <c r="A112" s="67">
        <v>42810</v>
      </c>
      <c r="B112">
        <v>2381.38</v>
      </c>
      <c r="C112">
        <v>51.87</v>
      </c>
      <c r="D112">
        <v>69.37</v>
      </c>
      <c r="E112">
        <v>24.6</v>
      </c>
      <c r="F112">
        <v>65.02</v>
      </c>
      <c r="G112" s="67">
        <v>42769</v>
      </c>
      <c r="H112" s="68"/>
      <c r="I112" s="68"/>
      <c r="J112" s="68"/>
      <c r="K112" s="68">
        <v>81</v>
      </c>
      <c r="L112" s="68"/>
      <c r="M112" s="68"/>
      <c r="N112" s="68">
        <v>81</v>
      </c>
      <c r="O112" s="68"/>
      <c r="P112" s="68"/>
      <c r="Q112" s="68"/>
      <c r="R112" s="68"/>
      <c r="V112" s="67"/>
    </row>
    <row r="113" spans="1:22" x14ac:dyDescent="0.35">
      <c r="A113" s="67">
        <v>42811</v>
      </c>
      <c r="B113">
        <v>2378.25</v>
      </c>
      <c r="C113">
        <v>52.1</v>
      </c>
      <c r="D113">
        <v>69.319999999999993</v>
      </c>
      <c r="E113">
        <v>24.36</v>
      </c>
      <c r="F113">
        <v>65.37</v>
      </c>
      <c r="G113" s="67">
        <v>42770</v>
      </c>
      <c r="H113" s="68"/>
      <c r="I113" s="68"/>
      <c r="J113" s="68"/>
      <c r="K113" s="68">
        <v>82</v>
      </c>
      <c r="L113" s="68"/>
      <c r="M113" s="68"/>
      <c r="N113" s="68">
        <v>80</v>
      </c>
      <c r="O113" s="68"/>
      <c r="P113" s="68"/>
      <c r="Q113" s="68"/>
      <c r="R113" s="68"/>
      <c r="V113" s="67"/>
    </row>
    <row r="114" spans="1:22" x14ac:dyDescent="0.35">
      <c r="A114" s="67">
        <v>42814</v>
      </c>
      <c r="B114">
        <v>2373.4699999999998</v>
      </c>
      <c r="C114">
        <v>52.38</v>
      </c>
      <c r="D114">
        <v>69.27</v>
      </c>
      <c r="E114">
        <v>24.18</v>
      </c>
      <c r="F114">
        <v>65.25</v>
      </c>
      <c r="G114" s="67">
        <v>42771</v>
      </c>
      <c r="H114" s="68"/>
      <c r="I114" s="68"/>
      <c r="J114" s="68"/>
      <c r="K114" s="68">
        <v>82</v>
      </c>
      <c r="L114" s="68"/>
      <c r="M114" s="68"/>
      <c r="N114" s="68">
        <v>81</v>
      </c>
      <c r="O114" s="68"/>
      <c r="P114" s="68"/>
      <c r="Q114" s="68"/>
      <c r="R114" s="68"/>
      <c r="V114" s="67"/>
    </row>
    <row r="115" spans="1:22" x14ac:dyDescent="0.35">
      <c r="A115" s="67">
        <v>42815</v>
      </c>
      <c r="B115">
        <v>2344.02</v>
      </c>
      <c r="C115">
        <v>51.51</v>
      </c>
      <c r="D115">
        <v>68.739999999999995</v>
      </c>
      <c r="E115">
        <v>23.48</v>
      </c>
      <c r="F115">
        <v>64.260000000000005</v>
      </c>
      <c r="G115" s="67">
        <v>42772</v>
      </c>
      <c r="H115" s="68"/>
      <c r="I115" s="68"/>
      <c r="J115" s="68"/>
      <c r="K115" s="68">
        <v>81</v>
      </c>
      <c r="L115" s="68"/>
      <c r="M115" s="68"/>
      <c r="N115" s="68">
        <v>81</v>
      </c>
      <c r="O115" s="68"/>
      <c r="P115" s="68"/>
      <c r="Q115" s="68"/>
      <c r="R115" s="68"/>
      <c r="V115" s="67"/>
    </row>
    <row r="116" spans="1:22" x14ac:dyDescent="0.35">
      <c r="A116" s="67">
        <v>42816</v>
      </c>
      <c r="B116">
        <v>2348.4499999999998</v>
      </c>
      <c r="C116">
        <v>51.66</v>
      </c>
      <c r="D116">
        <v>68.64</v>
      </c>
      <c r="E116">
        <v>23.43</v>
      </c>
      <c r="F116">
        <v>64.489999999999995</v>
      </c>
      <c r="G116" s="67">
        <v>42773</v>
      </c>
      <c r="H116" s="68"/>
      <c r="I116" s="68"/>
      <c r="J116" s="68"/>
      <c r="K116" s="68">
        <v>80</v>
      </c>
      <c r="L116" s="68"/>
      <c r="M116" s="68"/>
      <c r="N116" s="68">
        <v>80</v>
      </c>
      <c r="O116" s="68"/>
      <c r="P116" s="68"/>
      <c r="Q116" s="68"/>
      <c r="R116" s="68"/>
      <c r="V116" s="67"/>
    </row>
    <row r="117" spans="1:22" x14ac:dyDescent="0.35">
      <c r="A117" s="67">
        <v>42817</v>
      </c>
      <c r="B117">
        <v>2345.96</v>
      </c>
      <c r="C117">
        <v>51.88</v>
      </c>
      <c r="D117">
        <v>68.36</v>
      </c>
      <c r="E117">
        <v>23.48</v>
      </c>
      <c r="F117">
        <v>64.400000000000006</v>
      </c>
      <c r="G117" s="67">
        <v>42774</v>
      </c>
      <c r="H117" s="68"/>
      <c r="I117" s="68"/>
      <c r="J117" s="68"/>
      <c r="K117" s="68">
        <v>78</v>
      </c>
      <c r="L117" s="68"/>
      <c r="M117" s="68"/>
      <c r="N117" s="68">
        <v>80</v>
      </c>
      <c r="O117" s="68"/>
      <c r="P117" s="68"/>
      <c r="Q117" s="68"/>
      <c r="R117" s="68"/>
      <c r="V117" s="67"/>
    </row>
    <row r="118" spans="1:22" x14ac:dyDescent="0.35">
      <c r="A118" s="67">
        <v>42818</v>
      </c>
      <c r="B118">
        <v>2343.98</v>
      </c>
      <c r="C118">
        <v>51.42</v>
      </c>
      <c r="D118">
        <v>68.09</v>
      </c>
      <c r="E118">
        <v>23.45</v>
      </c>
      <c r="F118">
        <v>64.23</v>
      </c>
      <c r="G118" s="67">
        <v>42775</v>
      </c>
      <c r="H118" s="68"/>
      <c r="I118" s="68"/>
      <c r="J118" s="68"/>
      <c r="K118" s="68">
        <v>77</v>
      </c>
      <c r="L118" s="68"/>
      <c r="M118" s="68"/>
      <c r="N118" s="68">
        <v>81</v>
      </c>
      <c r="O118" s="68"/>
      <c r="P118" s="68"/>
      <c r="Q118" s="68"/>
      <c r="R118" s="68"/>
      <c r="V118" s="67"/>
    </row>
    <row r="119" spans="1:22" x14ac:dyDescent="0.35">
      <c r="A119" s="67">
        <v>42821</v>
      </c>
      <c r="B119">
        <v>2341.59</v>
      </c>
      <c r="C119">
        <v>51.53</v>
      </c>
      <c r="D119">
        <v>67.77</v>
      </c>
      <c r="E119">
        <v>23.36</v>
      </c>
      <c r="F119">
        <v>64</v>
      </c>
      <c r="G119" s="67">
        <v>42776</v>
      </c>
      <c r="H119" s="68"/>
      <c r="I119" s="68"/>
      <c r="J119" s="68"/>
      <c r="K119" s="68">
        <v>79</v>
      </c>
      <c r="L119" s="68"/>
      <c r="M119" s="68"/>
      <c r="N119" s="68">
        <v>81</v>
      </c>
      <c r="O119" s="68"/>
      <c r="P119" s="68"/>
      <c r="Q119" s="68"/>
      <c r="R119" s="68"/>
      <c r="V119" s="67"/>
    </row>
    <row r="120" spans="1:22" x14ac:dyDescent="0.35">
      <c r="A120" s="67">
        <v>42822</v>
      </c>
      <c r="B120">
        <v>2358.5700000000002</v>
      </c>
      <c r="C120">
        <v>52.13</v>
      </c>
      <c r="D120">
        <v>68.739999999999995</v>
      </c>
      <c r="E120">
        <v>23.68</v>
      </c>
      <c r="F120">
        <v>64.67</v>
      </c>
      <c r="G120" s="67">
        <v>42777</v>
      </c>
      <c r="H120" s="68"/>
      <c r="I120" s="68"/>
      <c r="J120" s="68"/>
      <c r="K120" s="68">
        <v>78</v>
      </c>
      <c r="L120" s="68"/>
      <c r="M120" s="68"/>
      <c r="N120" s="68">
        <v>80</v>
      </c>
      <c r="O120" s="68"/>
      <c r="P120" s="68"/>
      <c r="Q120" s="68"/>
      <c r="R120" s="68"/>
      <c r="V120" s="67"/>
    </row>
    <row r="121" spans="1:22" x14ac:dyDescent="0.35">
      <c r="A121" s="67">
        <v>42823</v>
      </c>
      <c r="B121">
        <v>2361.13</v>
      </c>
      <c r="C121">
        <v>52.17</v>
      </c>
      <c r="D121">
        <v>69.680000000000007</v>
      </c>
      <c r="E121">
        <v>23.53</v>
      </c>
      <c r="F121">
        <v>64.66</v>
      </c>
      <c r="G121" s="67">
        <v>42778</v>
      </c>
      <c r="H121" s="68"/>
      <c r="I121" s="68"/>
      <c r="J121" s="68"/>
      <c r="K121" s="68">
        <v>78</v>
      </c>
      <c r="L121" s="68"/>
      <c r="M121" s="68"/>
      <c r="N121" s="68">
        <v>80</v>
      </c>
      <c r="O121" s="68"/>
      <c r="P121" s="68"/>
      <c r="Q121" s="68"/>
      <c r="R121" s="68"/>
      <c r="V121" s="67"/>
    </row>
    <row r="122" spans="1:22" x14ac:dyDescent="0.35">
      <c r="A122" s="67">
        <v>42824</v>
      </c>
      <c r="B122">
        <v>2368.06</v>
      </c>
      <c r="C122">
        <v>52.18</v>
      </c>
      <c r="D122">
        <v>69.66</v>
      </c>
      <c r="E122">
        <v>23.84</v>
      </c>
      <c r="F122">
        <v>65.02</v>
      </c>
      <c r="G122" s="67">
        <v>42779</v>
      </c>
      <c r="H122" s="68"/>
      <c r="I122" s="68"/>
      <c r="J122" s="68"/>
      <c r="K122" s="68">
        <v>79</v>
      </c>
      <c r="L122" s="68"/>
      <c r="M122" s="68"/>
      <c r="N122" s="68">
        <v>79</v>
      </c>
      <c r="O122" s="68"/>
      <c r="P122" s="68"/>
      <c r="Q122" s="68"/>
      <c r="R122" s="68"/>
      <c r="V122" s="67"/>
    </row>
    <row r="123" spans="1:22" x14ac:dyDescent="0.35">
      <c r="A123" s="67">
        <v>42825</v>
      </c>
      <c r="B123">
        <v>2362.7199999999998</v>
      </c>
      <c r="C123">
        <v>52.17</v>
      </c>
      <c r="D123">
        <v>69.42</v>
      </c>
      <c r="E123">
        <v>23.64</v>
      </c>
      <c r="F123">
        <v>64.75</v>
      </c>
      <c r="G123" s="67">
        <v>42780</v>
      </c>
      <c r="H123" s="68"/>
      <c r="I123" s="68"/>
      <c r="J123" s="68"/>
      <c r="K123" s="68">
        <v>79</v>
      </c>
      <c r="L123" s="68"/>
      <c r="M123" s="68"/>
      <c r="N123" s="68">
        <v>79</v>
      </c>
      <c r="O123" s="68"/>
      <c r="P123" s="68"/>
      <c r="Q123" s="68"/>
      <c r="R123" s="68"/>
      <c r="V123" s="67"/>
    </row>
    <row r="124" spans="1:22" x14ac:dyDescent="0.35">
      <c r="A124" s="67">
        <v>42828</v>
      </c>
      <c r="B124">
        <v>2358.84</v>
      </c>
      <c r="C124">
        <v>51.97</v>
      </c>
      <c r="D124">
        <v>69.3</v>
      </c>
      <c r="E124">
        <v>23.59</v>
      </c>
      <c r="F124">
        <v>64.61</v>
      </c>
      <c r="G124" s="67">
        <v>42781</v>
      </c>
      <c r="H124" s="68"/>
      <c r="I124" s="68"/>
      <c r="J124" s="68"/>
      <c r="K124" s="68">
        <v>77</v>
      </c>
      <c r="L124" s="68"/>
      <c r="M124" s="68"/>
      <c r="N124" s="68">
        <v>81</v>
      </c>
      <c r="O124" s="68"/>
      <c r="P124" s="68"/>
      <c r="Q124" s="68"/>
      <c r="R124" s="68"/>
      <c r="V124" s="67"/>
    </row>
    <row r="125" spans="1:22" x14ac:dyDescent="0.35">
      <c r="A125" s="67">
        <v>42829</v>
      </c>
      <c r="B125">
        <v>2360.16</v>
      </c>
      <c r="C125">
        <v>52.16</v>
      </c>
      <c r="D125">
        <v>69.81</v>
      </c>
      <c r="E125">
        <v>23.56</v>
      </c>
      <c r="F125">
        <v>64.78</v>
      </c>
      <c r="G125" s="67">
        <v>42782</v>
      </c>
      <c r="H125" s="68"/>
      <c r="I125" s="68"/>
      <c r="J125" s="68"/>
      <c r="K125" s="68">
        <v>76</v>
      </c>
      <c r="L125" s="68"/>
      <c r="M125" s="68"/>
      <c r="N125" s="68">
        <v>80</v>
      </c>
      <c r="O125" s="68"/>
      <c r="P125" s="68"/>
      <c r="Q125" s="68"/>
      <c r="R125" s="68"/>
      <c r="V125" s="67"/>
    </row>
    <row r="126" spans="1:22" x14ac:dyDescent="0.35">
      <c r="A126" s="67">
        <v>42830</v>
      </c>
      <c r="B126">
        <v>2352.9499999999998</v>
      </c>
      <c r="C126">
        <v>52.12</v>
      </c>
      <c r="D126">
        <v>69.59</v>
      </c>
      <c r="E126">
        <v>23.38</v>
      </c>
      <c r="F126">
        <v>64.569999999999993</v>
      </c>
      <c r="G126" s="67">
        <v>42783</v>
      </c>
      <c r="H126" s="68"/>
      <c r="I126" s="68"/>
      <c r="J126" s="68"/>
      <c r="K126" s="68">
        <v>76</v>
      </c>
      <c r="L126" s="68"/>
      <c r="M126" s="68"/>
      <c r="N126" s="68">
        <v>82</v>
      </c>
      <c r="O126" s="68"/>
      <c r="P126" s="68"/>
      <c r="Q126" s="68"/>
      <c r="R126" s="68"/>
      <c r="V126" s="67"/>
    </row>
    <row r="127" spans="1:22" x14ac:dyDescent="0.35">
      <c r="A127" s="67">
        <v>42831</v>
      </c>
      <c r="B127">
        <v>2357.4899999999998</v>
      </c>
      <c r="C127">
        <v>52.39</v>
      </c>
      <c r="D127">
        <v>70.150000000000006</v>
      </c>
      <c r="E127">
        <v>23.53</v>
      </c>
      <c r="F127">
        <v>64.75</v>
      </c>
      <c r="G127" s="67">
        <v>42784</v>
      </c>
      <c r="H127" s="68"/>
      <c r="I127" s="68"/>
      <c r="J127" s="68"/>
      <c r="K127" s="68">
        <v>77</v>
      </c>
      <c r="L127" s="68"/>
      <c r="M127" s="68"/>
      <c r="N127" s="68">
        <v>82</v>
      </c>
      <c r="O127" s="68"/>
      <c r="P127" s="68"/>
      <c r="Q127" s="68"/>
      <c r="R127" s="68"/>
      <c r="V127" s="67"/>
    </row>
    <row r="128" spans="1:22" x14ac:dyDescent="0.35">
      <c r="A128" s="67">
        <v>42832</v>
      </c>
      <c r="B128">
        <v>2355.54</v>
      </c>
      <c r="C128">
        <v>52.34</v>
      </c>
      <c r="D128">
        <v>69.88</v>
      </c>
      <c r="E128">
        <v>23.43</v>
      </c>
      <c r="F128">
        <v>64.819999999999993</v>
      </c>
      <c r="G128" s="67">
        <v>42785</v>
      </c>
      <c r="H128" s="68"/>
      <c r="I128" s="68"/>
      <c r="J128" s="68"/>
      <c r="K128" s="68">
        <v>77</v>
      </c>
      <c r="L128" s="68"/>
      <c r="M128" s="68"/>
      <c r="N128" s="68">
        <v>80</v>
      </c>
      <c r="O128" s="68"/>
      <c r="P128" s="68"/>
      <c r="Q128" s="68"/>
      <c r="R128" s="68"/>
      <c r="V128" s="67"/>
    </row>
    <row r="129" spans="1:22" x14ac:dyDescent="0.35">
      <c r="A129" s="67">
        <v>42835</v>
      </c>
      <c r="B129">
        <v>2357.16</v>
      </c>
      <c r="C129">
        <v>52.35</v>
      </c>
      <c r="D129">
        <v>70.41</v>
      </c>
      <c r="E129">
        <v>23.37</v>
      </c>
      <c r="F129">
        <v>64.98</v>
      </c>
      <c r="G129" s="67">
        <v>42786</v>
      </c>
      <c r="H129" s="68"/>
      <c r="I129" s="68"/>
      <c r="J129" s="68"/>
      <c r="K129" s="68">
        <v>76</v>
      </c>
      <c r="L129" s="68"/>
      <c r="M129" s="68"/>
      <c r="N129" s="68">
        <v>79</v>
      </c>
      <c r="O129" s="68"/>
      <c r="P129" s="68"/>
      <c r="Q129" s="68"/>
      <c r="R129" s="68"/>
      <c r="V129" s="67"/>
    </row>
    <row r="130" spans="1:22" x14ac:dyDescent="0.35">
      <c r="A130" s="67">
        <v>42836</v>
      </c>
      <c r="B130">
        <v>2353.7800000000002</v>
      </c>
      <c r="C130">
        <v>52.22</v>
      </c>
      <c r="D130">
        <v>70.42</v>
      </c>
      <c r="E130">
        <v>23.3</v>
      </c>
      <c r="F130">
        <v>65.069999999999993</v>
      </c>
      <c r="G130" s="67">
        <v>42787</v>
      </c>
      <c r="H130" s="68"/>
      <c r="I130" s="68"/>
      <c r="J130" s="68"/>
      <c r="K130" s="68">
        <v>75</v>
      </c>
      <c r="L130" s="68"/>
      <c r="M130" s="68"/>
      <c r="N130" s="68">
        <v>79</v>
      </c>
      <c r="O130" s="68"/>
      <c r="P130" s="68"/>
      <c r="Q130" s="68"/>
      <c r="R130" s="68"/>
      <c r="V130" s="67"/>
    </row>
    <row r="131" spans="1:22" x14ac:dyDescent="0.35">
      <c r="A131" s="67">
        <v>42837</v>
      </c>
      <c r="B131">
        <v>2344.9299999999998</v>
      </c>
      <c r="C131">
        <v>51.57</v>
      </c>
      <c r="D131">
        <v>70.12</v>
      </c>
      <c r="E131">
        <v>23.11</v>
      </c>
      <c r="F131">
        <v>64.180000000000007</v>
      </c>
      <c r="G131" s="67">
        <v>42788</v>
      </c>
      <c r="H131" s="68"/>
      <c r="I131" s="68"/>
      <c r="J131" s="68"/>
      <c r="K131" s="68">
        <v>72</v>
      </c>
      <c r="L131" s="68"/>
      <c r="M131" s="68"/>
      <c r="N131" s="68">
        <v>76</v>
      </c>
      <c r="O131" s="68"/>
      <c r="P131" s="68"/>
      <c r="Q131" s="68"/>
      <c r="R131" s="68"/>
      <c r="V131" s="67"/>
    </row>
    <row r="132" spans="1:22" x14ac:dyDescent="0.35">
      <c r="A132" s="67">
        <v>42838</v>
      </c>
      <c r="B132">
        <v>2328.9499999999998</v>
      </c>
      <c r="C132">
        <v>51.07</v>
      </c>
      <c r="D132">
        <v>68.84</v>
      </c>
      <c r="E132">
        <v>22.81</v>
      </c>
      <c r="F132">
        <v>63.72</v>
      </c>
      <c r="G132" s="67">
        <v>42789</v>
      </c>
      <c r="H132" s="68"/>
      <c r="I132" s="68"/>
      <c r="J132" s="68"/>
      <c r="K132" s="68">
        <v>73</v>
      </c>
      <c r="L132" s="68"/>
      <c r="M132" s="68"/>
      <c r="N132" s="68">
        <v>77</v>
      </c>
      <c r="O132" s="68"/>
      <c r="P132" s="68"/>
      <c r="Q132" s="68"/>
      <c r="R132" s="68"/>
      <c r="V132" s="67"/>
    </row>
    <row r="133" spans="1:22" x14ac:dyDescent="0.35">
      <c r="A133" s="67">
        <v>42842</v>
      </c>
      <c r="B133">
        <v>2349.0100000000002</v>
      </c>
      <c r="C133">
        <v>51.44</v>
      </c>
      <c r="D133">
        <v>68.989999999999995</v>
      </c>
      <c r="E133">
        <v>23.21</v>
      </c>
      <c r="F133">
        <v>64.42</v>
      </c>
      <c r="G133" s="67">
        <v>42790</v>
      </c>
      <c r="H133" s="68"/>
      <c r="I133" s="68"/>
      <c r="J133" s="68"/>
      <c r="K133" s="68">
        <v>73</v>
      </c>
      <c r="L133" s="68"/>
      <c r="M133" s="68"/>
      <c r="N133" s="68">
        <v>77</v>
      </c>
      <c r="O133" s="68"/>
      <c r="P133" s="68"/>
      <c r="Q133" s="68"/>
      <c r="R133" s="68"/>
      <c r="V133" s="67"/>
    </row>
    <row r="134" spans="1:22" x14ac:dyDescent="0.35">
      <c r="A134" s="67">
        <v>42843</v>
      </c>
      <c r="B134">
        <v>2342.19</v>
      </c>
      <c r="C134">
        <v>51.38</v>
      </c>
      <c r="D134">
        <v>68.34</v>
      </c>
      <c r="E134">
        <v>22.99</v>
      </c>
      <c r="F134">
        <v>64.209999999999994</v>
      </c>
      <c r="G134" s="67">
        <v>42791</v>
      </c>
      <c r="H134" s="68"/>
      <c r="I134" s="68"/>
      <c r="J134" s="68"/>
      <c r="K134" s="68">
        <v>73</v>
      </c>
      <c r="L134" s="68"/>
      <c r="M134" s="68"/>
      <c r="N134" s="68">
        <v>78</v>
      </c>
      <c r="O134" s="68"/>
      <c r="P134" s="68"/>
      <c r="Q134" s="68"/>
      <c r="R134" s="68"/>
      <c r="V134" s="67"/>
    </row>
    <row r="135" spans="1:22" x14ac:dyDescent="0.35">
      <c r="A135" s="67">
        <v>42844</v>
      </c>
      <c r="B135">
        <v>2338.17</v>
      </c>
      <c r="C135">
        <v>51.45</v>
      </c>
      <c r="D135">
        <v>67.34</v>
      </c>
      <c r="E135">
        <v>22.92</v>
      </c>
      <c r="F135">
        <v>64.27</v>
      </c>
      <c r="G135" s="67">
        <v>42792</v>
      </c>
      <c r="H135" s="68"/>
      <c r="I135" s="68"/>
      <c r="J135" s="68"/>
      <c r="K135" s="68">
        <v>76</v>
      </c>
      <c r="L135" s="68"/>
      <c r="M135" s="68"/>
      <c r="N135" s="68">
        <v>81</v>
      </c>
      <c r="O135" s="68"/>
      <c r="P135" s="68"/>
      <c r="Q135" s="68"/>
      <c r="R135" s="68"/>
      <c r="V135" s="67"/>
    </row>
    <row r="136" spans="1:22" x14ac:dyDescent="0.35">
      <c r="A136" s="67">
        <v>42845</v>
      </c>
      <c r="B136">
        <v>2355.84</v>
      </c>
      <c r="C136">
        <v>52.02</v>
      </c>
      <c r="D136">
        <v>67.66</v>
      </c>
      <c r="E136">
        <v>23.31</v>
      </c>
      <c r="F136">
        <v>65.040000000000006</v>
      </c>
      <c r="G136" s="67">
        <v>42793</v>
      </c>
      <c r="H136" s="68"/>
      <c r="I136" s="68"/>
      <c r="J136" s="68"/>
      <c r="K136" s="68">
        <v>75</v>
      </c>
      <c r="L136" s="68"/>
      <c r="M136" s="68"/>
      <c r="N136" s="68">
        <v>80</v>
      </c>
      <c r="O136" s="68"/>
      <c r="P136" s="68"/>
      <c r="Q136" s="68"/>
      <c r="R136" s="68"/>
      <c r="V136" s="67"/>
    </row>
    <row r="137" spans="1:22" x14ac:dyDescent="0.35">
      <c r="A137" s="67">
        <v>42846</v>
      </c>
      <c r="B137">
        <v>2348.69</v>
      </c>
      <c r="C137">
        <v>51.96</v>
      </c>
      <c r="D137">
        <v>67.33</v>
      </c>
      <c r="E137">
        <v>23.07</v>
      </c>
      <c r="F137">
        <v>65.099999999999994</v>
      </c>
      <c r="G137" s="67">
        <v>42794</v>
      </c>
      <c r="H137" s="68"/>
      <c r="I137" s="68"/>
      <c r="J137" s="68"/>
      <c r="K137" s="68">
        <v>79</v>
      </c>
      <c r="L137" s="68"/>
      <c r="M137" s="68"/>
      <c r="N137" s="68">
        <v>76</v>
      </c>
      <c r="O137" s="68"/>
      <c r="P137" s="68"/>
      <c r="Q137" s="68"/>
      <c r="R137" s="68"/>
      <c r="V137" s="67"/>
    </row>
    <row r="138" spans="1:22" x14ac:dyDescent="0.35">
      <c r="A138" s="67">
        <v>42849</v>
      </c>
      <c r="B138">
        <v>2374.15</v>
      </c>
      <c r="C138">
        <v>52.55</v>
      </c>
      <c r="D138">
        <v>67.72</v>
      </c>
      <c r="E138">
        <v>23.59</v>
      </c>
      <c r="F138">
        <v>66.03</v>
      </c>
      <c r="G138" s="67">
        <v>42795</v>
      </c>
      <c r="H138" s="68"/>
      <c r="I138" s="68"/>
      <c r="J138" s="68"/>
      <c r="K138" s="68">
        <v>80</v>
      </c>
      <c r="L138" s="68"/>
      <c r="M138" s="68"/>
      <c r="N138" s="68">
        <v>76</v>
      </c>
      <c r="O138" s="68"/>
      <c r="P138" s="68"/>
      <c r="Q138" s="68"/>
      <c r="R138" s="68"/>
      <c r="V138" s="67"/>
    </row>
    <row r="139" spans="1:22" x14ac:dyDescent="0.35">
      <c r="A139" s="67">
        <v>42850</v>
      </c>
      <c r="B139">
        <v>2388.61</v>
      </c>
      <c r="C139">
        <v>53.4</v>
      </c>
      <c r="D139">
        <v>68.3</v>
      </c>
      <c r="E139">
        <v>23.8</v>
      </c>
      <c r="F139">
        <v>66.349999999999994</v>
      </c>
      <c r="G139" s="67">
        <v>42796</v>
      </c>
      <c r="H139" s="68"/>
      <c r="I139" s="68"/>
      <c r="J139" s="68"/>
      <c r="K139" s="68">
        <v>77</v>
      </c>
      <c r="L139" s="68"/>
      <c r="M139" s="68"/>
      <c r="N139" s="68">
        <v>76</v>
      </c>
      <c r="O139" s="68"/>
      <c r="P139" s="68"/>
      <c r="Q139" s="68"/>
      <c r="R139" s="68"/>
      <c r="V139" s="67"/>
    </row>
    <row r="140" spans="1:22" x14ac:dyDescent="0.35">
      <c r="A140" s="67">
        <v>42851</v>
      </c>
      <c r="B140">
        <v>2387.4499999999998</v>
      </c>
      <c r="C140">
        <v>53.39</v>
      </c>
      <c r="D140">
        <v>68.069999999999993</v>
      </c>
      <c r="E140">
        <v>23.78</v>
      </c>
      <c r="F140">
        <v>66.36</v>
      </c>
      <c r="G140" s="67">
        <v>42797</v>
      </c>
      <c r="H140" s="68"/>
      <c r="I140" s="68"/>
      <c r="J140" s="68"/>
      <c r="K140" s="68">
        <v>76</v>
      </c>
      <c r="L140" s="68"/>
      <c r="M140" s="68"/>
      <c r="N140" s="68">
        <v>74</v>
      </c>
      <c r="O140" s="68"/>
      <c r="P140" s="68"/>
      <c r="Q140" s="68"/>
      <c r="R140" s="68"/>
      <c r="V140" s="67"/>
    </row>
    <row r="141" spans="1:22" x14ac:dyDescent="0.35">
      <c r="A141" s="67">
        <v>42852</v>
      </c>
      <c r="B141">
        <v>2388.77</v>
      </c>
      <c r="C141">
        <v>53.27</v>
      </c>
      <c r="D141">
        <v>67.33</v>
      </c>
      <c r="E141">
        <v>23.67</v>
      </c>
      <c r="F141">
        <v>66.34</v>
      </c>
      <c r="G141" s="67">
        <v>42798</v>
      </c>
      <c r="H141" s="68"/>
      <c r="I141" s="68"/>
      <c r="J141" s="68"/>
      <c r="K141" s="68">
        <v>76</v>
      </c>
      <c r="L141" s="68"/>
      <c r="M141" s="68"/>
      <c r="N141" s="68">
        <v>74</v>
      </c>
      <c r="O141" s="68"/>
      <c r="P141" s="68"/>
      <c r="Q141" s="68"/>
      <c r="R141" s="68"/>
      <c r="V141" s="67"/>
    </row>
    <row r="142" spans="1:22" x14ac:dyDescent="0.35">
      <c r="A142" s="67">
        <v>42853</v>
      </c>
      <c r="B142">
        <v>2384.1999999999998</v>
      </c>
      <c r="C142">
        <v>52.82</v>
      </c>
      <c r="D142">
        <v>67.38</v>
      </c>
      <c r="E142">
        <v>23.44</v>
      </c>
      <c r="F142">
        <v>66.03</v>
      </c>
      <c r="G142" s="67">
        <v>42799</v>
      </c>
      <c r="H142" s="68"/>
      <c r="I142" s="68"/>
      <c r="J142" s="68"/>
      <c r="K142" s="68">
        <v>69</v>
      </c>
      <c r="L142" s="68"/>
      <c r="M142" s="68"/>
      <c r="N142" s="68">
        <v>74</v>
      </c>
      <c r="O142" s="68"/>
      <c r="P142" s="68"/>
      <c r="Q142" s="68"/>
      <c r="R142" s="68"/>
      <c r="V142" s="67"/>
    </row>
    <row r="143" spans="1:22" x14ac:dyDescent="0.35">
      <c r="A143" s="67">
        <v>42856</v>
      </c>
      <c r="B143">
        <v>2388.33</v>
      </c>
      <c r="C143">
        <v>52.85</v>
      </c>
      <c r="D143">
        <v>67.19</v>
      </c>
      <c r="E143">
        <v>23.59</v>
      </c>
      <c r="F143">
        <v>65.83</v>
      </c>
      <c r="G143" s="67">
        <v>42800</v>
      </c>
      <c r="H143" s="68"/>
      <c r="I143" s="68"/>
      <c r="J143" s="68"/>
      <c r="K143" s="68">
        <v>67</v>
      </c>
      <c r="L143" s="68"/>
      <c r="M143" s="68"/>
      <c r="N143" s="68">
        <v>70</v>
      </c>
      <c r="O143" s="68"/>
      <c r="P143" s="68"/>
      <c r="Q143" s="68"/>
      <c r="R143" s="68"/>
      <c r="V143" s="67"/>
    </row>
    <row r="144" spans="1:22" x14ac:dyDescent="0.35">
      <c r="A144" s="67">
        <v>42857</v>
      </c>
      <c r="B144">
        <v>2391.17</v>
      </c>
      <c r="C144">
        <v>52.94</v>
      </c>
      <c r="D144">
        <v>66.849999999999994</v>
      </c>
      <c r="E144">
        <v>23.56</v>
      </c>
      <c r="F144">
        <v>66.150000000000006</v>
      </c>
      <c r="G144" s="67">
        <v>42801</v>
      </c>
      <c r="H144" s="68"/>
      <c r="I144" s="68"/>
      <c r="J144" s="68"/>
      <c r="K144" s="68">
        <v>68</v>
      </c>
      <c r="L144" s="68"/>
      <c r="M144" s="68"/>
      <c r="N144" s="68">
        <v>73</v>
      </c>
      <c r="O144" s="68"/>
      <c r="P144" s="68"/>
      <c r="Q144" s="68"/>
      <c r="R144" s="68"/>
      <c r="V144" s="67"/>
    </row>
    <row r="145" spans="1:22" x14ac:dyDescent="0.35">
      <c r="A145" s="67">
        <v>42858</v>
      </c>
      <c r="B145">
        <v>2388.13</v>
      </c>
      <c r="C145">
        <v>52.42</v>
      </c>
      <c r="D145">
        <v>67.040000000000006</v>
      </c>
      <c r="E145">
        <v>23.75</v>
      </c>
      <c r="F145">
        <v>66.2</v>
      </c>
      <c r="G145" s="67">
        <v>42802</v>
      </c>
      <c r="H145" s="68"/>
      <c r="I145" s="68"/>
      <c r="J145" s="68"/>
      <c r="K145" s="68">
        <v>70</v>
      </c>
      <c r="L145" s="68"/>
      <c r="M145" s="68"/>
      <c r="N145" s="68">
        <v>73</v>
      </c>
      <c r="O145" s="68"/>
      <c r="P145" s="68"/>
      <c r="Q145" s="68"/>
      <c r="R145" s="68"/>
      <c r="V145" s="67"/>
    </row>
    <row r="146" spans="1:22" x14ac:dyDescent="0.35">
      <c r="A146" s="67">
        <v>42859</v>
      </c>
      <c r="B146">
        <v>2389.52</v>
      </c>
      <c r="C146">
        <v>52.48</v>
      </c>
      <c r="D146">
        <v>65.81</v>
      </c>
      <c r="E146">
        <v>23.79</v>
      </c>
      <c r="F146">
        <v>66.27</v>
      </c>
      <c r="G146" s="67">
        <v>42803</v>
      </c>
      <c r="H146" s="68"/>
      <c r="I146" s="68"/>
      <c r="J146" s="68"/>
      <c r="K146" s="68">
        <v>73</v>
      </c>
      <c r="L146" s="68"/>
      <c r="M146" s="68"/>
      <c r="N146" s="68">
        <v>73</v>
      </c>
      <c r="O146" s="68"/>
      <c r="P146" s="68"/>
      <c r="Q146" s="68"/>
      <c r="R146" s="68"/>
      <c r="V146" s="67"/>
    </row>
    <row r="147" spans="1:22" x14ac:dyDescent="0.35">
      <c r="A147" s="67">
        <v>42860</v>
      </c>
      <c r="B147">
        <v>2399.29</v>
      </c>
      <c r="C147">
        <v>53.23</v>
      </c>
      <c r="D147">
        <v>66.849999999999994</v>
      </c>
      <c r="E147">
        <v>23.75</v>
      </c>
      <c r="F147">
        <v>66.61</v>
      </c>
      <c r="G147" s="67">
        <v>42804</v>
      </c>
      <c r="H147" s="68"/>
      <c r="I147" s="68"/>
      <c r="J147" s="68"/>
      <c r="K147" s="68">
        <v>73</v>
      </c>
      <c r="L147" s="68"/>
      <c r="M147" s="68"/>
      <c r="N147" s="68">
        <v>73</v>
      </c>
      <c r="O147" s="68"/>
      <c r="P147" s="68"/>
      <c r="Q147" s="68"/>
      <c r="R147" s="68"/>
      <c r="V147" s="67"/>
    </row>
    <row r="148" spans="1:22" x14ac:dyDescent="0.35">
      <c r="A148" s="67">
        <v>42863</v>
      </c>
      <c r="B148">
        <v>2399.38</v>
      </c>
      <c r="C148">
        <v>52.8</v>
      </c>
      <c r="D148">
        <v>67.33</v>
      </c>
      <c r="E148">
        <v>23.73</v>
      </c>
      <c r="F148">
        <v>66.430000000000007</v>
      </c>
      <c r="G148" s="67">
        <v>42805</v>
      </c>
      <c r="H148" s="68"/>
      <c r="I148" s="68"/>
      <c r="J148" s="68"/>
      <c r="K148" s="68">
        <v>73</v>
      </c>
      <c r="L148" s="68"/>
      <c r="M148" s="68"/>
      <c r="N148" s="68">
        <v>70</v>
      </c>
      <c r="O148" s="68"/>
      <c r="P148" s="68"/>
      <c r="Q148" s="68"/>
      <c r="R148" s="68"/>
      <c r="V148" s="67"/>
    </row>
    <row r="149" spans="1:22" x14ac:dyDescent="0.35">
      <c r="A149" s="67">
        <v>42864</v>
      </c>
      <c r="B149">
        <v>2396.92</v>
      </c>
      <c r="C149">
        <v>52.4</v>
      </c>
      <c r="D149">
        <v>66.77</v>
      </c>
      <c r="E149">
        <v>23.64</v>
      </c>
      <c r="F149">
        <v>66.52</v>
      </c>
      <c r="G149" s="67">
        <v>42806</v>
      </c>
      <c r="H149" s="68"/>
      <c r="I149" s="68"/>
      <c r="J149" s="68"/>
      <c r="K149" s="68">
        <v>73</v>
      </c>
      <c r="L149" s="68"/>
      <c r="M149" s="68"/>
      <c r="N149" s="68">
        <v>70</v>
      </c>
      <c r="O149" s="68"/>
      <c r="P149" s="68"/>
      <c r="Q149" s="68"/>
      <c r="R149" s="68"/>
      <c r="V149" s="67"/>
    </row>
    <row r="150" spans="1:22" x14ac:dyDescent="0.35">
      <c r="A150" s="67">
        <v>42865</v>
      </c>
      <c r="B150">
        <v>2399.63</v>
      </c>
      <c r="C150">
        <v>52.57</v>
      </c>
      <c r="D150">
        <v>67.650000000000006</v>
      </c>
      <c r="E150">
        <v>23.72</v>
      </c>
      <c r="F150">
        <v>66.38</v>
      </c>
      <c r="G150" s="67">
        <v>42807</v>
      </c>
      <c r="H150" s="68"/>
      <c r="I150" s="68"/>
      <c r="J150" s="68"/>
      <c r="K150" s="68">
        <v>74</v>
      </c>
      <c r="L150" s="68"/>
      <c r="M150" s="68"/>
      <c r="N150" s="68">
        <v>70</v>
      </c>
      <c r="O150" s="68"/>
      <c r="P150" s="68"/>
      <c r="Q150" s="68"/>
      <c r="R150" s="68"/>
      <c r="V150" s="67"/>
    </row>
    <row r="151" spans="1:22" x14ac:dyDescent="0.35">
      <c r="A151" s="67">
        <v>42866</v>
      </c>
      <c r="B151">
        <v>2394.44</v>
      </c>
      <c r="C151">
        <v>52.49</v>
      </c>
      <c r="D151">
        <v>67.52</v>
      </c>
      <c r="E151">
        <v>23.57</v>
      </c>
      <c r="F151">
        <v>66.36</v>
      </c>
      <c r="G151" s="67">
        <v>42808</v>
      </c>
      <c r="H151" s="68"/>
      <c r="I151" s="68"/>
      <c r="J151" s="68"/>
      <c r="K151" s="68">
        <v>75</v>
      </c>
      <c r="L151" s="68"/>
      <c r="M151" s="68"/>
      <c r="N151" s="68">
        <v>72</v>
      </c>
      <c r="O151" s="68"/>
      <c r="P151" s="68"/>
      <c r="Q151" s="68"/>
      <c r="R151" s="68"/>
      <c r="V151" s="67"/>
    </row>
    <row r="152" spans="1:22" x14ac:dyDescent="0.35">
      <c r="A152" s="67">
        <v>42867</v>
      </c>
      <c r="B152">
        <v>2390.9</v>
      </c>
      <c r="C152">
        <v>52.36</v>
      </c>
      <c r="D152">
        <v>67.290000000000006</v>
      </c>
      <c r="E152">
        <v>23.47</v>
      </c>
      <c r="F152">
        <v>65.989999999999995</v>
      </c>
      <c r="G152" s="67">
        <v>42809</v>
      </c>
      <c r="H152" s="68"/>
      <c r="I152" s="68"/>
      <c r="J152" s="68"/>
      <c r="K152" s="68">
        <v>75</v>
      </c>
      <c r="L152" s="68"/>
      <c r="M152" s="68"/>
      <c r="N152" s="68">
        <v>72</v>
      </c>
      <c r="O152" s="68"/>
      <c r="P152" s="68"/>
      <c r="Q152" s="68"/>
      <c r="R152" s="68"/>
      <c r="V152" s="67"/>
    </row>
    <row r="153" spans="1:22" x14ac:dyDescent="0.35">
      <c r="A153" s="67">
        <v>42870</v>
      </c>
      <c r="B153">
        <v>2402.3200000000002</v>
      </c>
      <c r="C153">
        <v>52.82</v>
      </c>
      <c r="D153">
        <v>67.81</v>
      </c>
      <c r="E153">
        <v>23.65</v>
      </c>
      <c r="F153">
        <v>66.3</v>
      </c>
      <c r="G153" s="67">
        <v>42810</v>
      </c>
      <c r="H153" s="68"/>
      <c r="I153" s="68"/>
      <c r="J153" s="68"/>
      <c r="K153" s="68">
        <v>75</v>
      </c>
      <c r="L153" s="68"/>
      <c r="M153" s="68"/>
      <c r="N153" s="68">
        <v>70</v>
      </c>
      <c r="O153" s="68"/>
      <c r="P153" s="68"/>
      <c r="Q153" s="68"/>
      <c r="R153" s="68"/>
      <c r="V153" s="67"/>
    </row>
    <row r="154" spans="1:22" x14ac:dyDescent="0.35">
      <c r="A154" s="67">
        <v>42871</v>
      </c>
      <c r="B154">
        <v>2400.67</v>
      </c>
      <c r="C154">
        <v>52.83</v>
      </c>
      <c r="D154">
        <v>67.48</v>
      </c>
      <c r="E154">
        <v>23.72</v>
      </c>
      <c r="F154">
        <v>66.23</v>
      </c>
      <c r="G154" s="67">
        <v>42811</v>
      </c>
      <c r="H154" s="68"/>
      <c r="I154" s="68"/>
      <c r="J154" s="68"/>
      <c r="K154" s="68">
        <v>75</v>
      </c>
      <c r="L154" s="68"/>
      <c r="M154" s="68"/>
      <c r="N154" s="68">
        <v>70</v>
      </c>
      <c r="O154" s="68"/>
      <c r="P154" s="68"/>
      <c r="Q154" s="68"/>
      <c r="R154" s="68"/>
      <c r="V154" s="67"/>
    </row>
    <row r="155" spans="1:22" x14ac:dyDescent="0.35">
      <c r="A155" s="67">
        <v>42872</v>
      </c>
      <c r="B155">
        <v>2357.0300000000002</v>
      </c>
      <c r="C155">
        <v>51.72</v>
      </c>
      <c r="D155">
        <v>66.81</v>
      </c>
      <c r="E155">
        <v>22.97</v>
      </c>
      <c r="F155">
        <v>64.900000000000006</v>
      </c>
      <c r="G155" s="67">
        <v>42812</v>
      </c>
      <c r="H155" s="68"/>
      <c r="I155" s="68"/>
      <c r="J155" s="68"/>
      <c r="K155" s="68">
        <v>74</v>
      </c>
      <c r="L155" s="68"/>
      <c r="M155" s="68"/>
      <c r="N155" s="68">
        <v>71</v>
      </c>
      <c r="O155" s="68"/>
      <c r="P155" s="68"/>
      <c r="Q155" s="68"/>
      <c r="R155" s="68"/>
      <c r="V155" s="67"/>
    </row>
    <row r="156" spans="1:22" x14ac:dyDescent="0.35">
      <c r="A156" s="67">
        <v>42873</v>
      </c>
      <c r="B156">
        <v>2365.7199999999998</v>
      </c>
      <c r="C156">
        <v>51.75</v>
      </c>
      <c r="D156">
        <v>66.790000000000006</v>
      </c>
      <c r="E156">
        <v>23.06</v>
      </c>
      <c r="F156">
        <v>64.989999999999995</v>
      </c>
      <c r="G156" s="67">
        <v>42813</v>
      </c>
      <c r="H156" s="68"/>
      <c r="I156" s="68"/>
      <c r="J156" s="68"/>
      <c r="K156" s="68">
        <v>74</v>
      </c>
      <c r="L156" s="68"/>
      <c r="M156" s="68"/>
      <c r="N156" s="68">
        <v>70</v>
      </c>
      <c r="O156" s="68"/>
      <c r="P156" s="68"/>
      <c r="Q156" s="68"/>
      <c r="R156" s="68"/>
      <c r="V156" s="67"/>
    </row>
    <row r="157" spans="1:22" x14ac:dyDescent="0.35">
      <c r="A157" s="67">
        <v>42874</v>
      </c>
      <c r="B157">
        <v>2381.73</v>
      </c>
      <c r="C157">
        <v>52.2</v>
      </c>
      <c r="D157">
        <v>67.61</v>
      </c>
      <c r="E157">
        <v>23.26</v>
      </c>
      <c r="F157">
        <v>65.849999999999994</v>
      </c>
      <c r="G157" s="67">
        <v>42814</v>
      </c>
      <c r="H157" s="68"/>
      <c r="I157" s="68"/>
      <c r="J157" s="68"/>
      <c r="K157" s="68">
        <v>74</v>
      </c>
      <c r="L157" s="68"/>
      <c r="M157" s="68"/>
      <c r="N157" s="68">
        <v>71</v>
      </c>
      <c r="O157" s="68"/>
      <c r="P157" s="68"/>
      <c r="Q157" s="68"/>
      <c r="R157" s="68"/>
      <c r="V157" s="67"/>
    </row>
    <row r="158" spans="1:22" x14ac:dyDescent="0.35">
      <c r="A158" s="67">
        <v>42877</v>
      </c>
      <c r="B158">
        <v>2394.02</v>
      </c>
      <c r="C158">
        <v>52.25</v>
      </c>
      <c r="D158">
        <v>67.47</v>
      </c>
      <c r="E158">
        <v>23.32</v>
      </c>
      <c r="F158">
        <v>66.36</v>
      </c>
      <c r="G158" s="67">
        <v>42815</v>
      </c>
      <c r="H158" s="68"/>
      <c r="I158" s="68"/>
      <c r="J158" s="68"/>
      <c r="K158" s="68">
        <v>71</v>
      </c>
      <c r="L158" s="68"/>
      <c r="M158" s="68"/>
      <c r="N158" s="68">
        <v>69</v>
      </c>
      <c r="O158" s="68"/>
      <c r="P158" s="68"/>
      <c r="Q158" s="68"/>
      <c r="R158" s="68"/>
      <c r="V158" s="67"/>
    </row>
    <row r="159" spans="1:22" x14ac:dyDescent="0.35">
      <c r="A159" s="67">
        <v>42878</v>
      </c>
      <c r="B159">
        <v>2398.42</v>
      </c>
      <c r="C159">
        <v>52.29</v>
      </c>
      <c r="D159">
        <v>67.62</v>
      </c>
      <c r="E159">
        <v>23.5</v>
      </c>
      <c r="F159">
        <v>66.5</v>
      </c>
      <c r="G159" s="67">
        <v>42816</v>
      </c>
      <c r="H159" s="68"/>
      <c r="I159" s="68"/>
      <c r="J159" s="68"/>
      <c r="K159" s="68">
        <v>71</v>
      </c>
      <c r="L159" s="68"/>
      <c r="M159" s="68"/>
      <c r="N159" s="68">
        <v>65</v>
      </c>
      <c r="O159" s="68"/>
      <c r="P159" s="68"/>
      <c r="Q159" s="68"/>
      <c r="R159" s="68"/>
      <c r="V159" s="67"/>
    </row>
    <row r="160" spans="1:22" x14ac:dyDescent="0.35">
      <c r="A160" s="67">
        <v>42879</v>
      </c>
      <c r="B160">
        <v>2404.39</v>
      </c>
      <c r="C160">
        <v>52.64</v>
      </c>
      <c r="D160">
        <v>67.27</v>
      </c>
      <c r="E160">
        <v>23.49</v>
      </c>
      <c r="F160">
        <v>66.58</v>
      </c>
      <c r="G160" s="67">
        <v>42817</v>
      </c>
      <c r="H160" s="68"/>
      <c r="I160" s="68"/>
      <c r="J160" s="68"/>
      <c r="K160" s="68">
        <v>71</v>
      </c>
      <c r="L160" s="68"/>
      <c r="M160" s="68"/>
      <c r="N160" s="68">
        <v>67</v>
      </c>
      <c r="O160" s="68"/>
      <c r="P160" s="68"/>
      <c r="Q160" s="68"/>
      <c r="R160" s="68"/>
      <c r="V160" s="67"/>
    </row>
    <row r="161" spans="1:22" x14ac:dyDescent="0.35">
      <c r="A161" s="67">
        <v>42880</v>
      </c>
      <c r="B161">
        <v>2415.0700000000002</v>
      </c>
      <c r="C161">
        <v>52.58</v>
      </c>
      <c r="D161">
        <v>66.05</v>
      </c>
      <c r="E161">
        <v>23.53</v>
      </c>
      <c r="F161">
        <v>67.010000000000005</v>
      </c>
      <c r="G161" s="67">
        <v>42818</v>
      </c>
      <c r="H161" s="68"/>
      <c r="I161" s="68"/>
      <c r="J161" s="68"/>
      <c r="K161" s="68">
        <v>74</v>
      </c>
      <c r="L161" s="68"/>
      <c r="M161" s="68"/>
      <c r="N161" s="68">
        <v>68</v>
      </c>
      <c r="O161" s="68"/>
      <c r="P161" s="68"/>
      <c r="Q161" s="68"/>
      <c r="R161" s="68"/>
      <c r="V161" s="67"/>
    </row>
    <row r="162" spans="1:22" x14ac:dyDescent="0.35">
      <c r="A162" s="67">
        <v>42881</v>
      </c>
      <c r="B162">
        <v>2415.8200000000002</v>
      </c>
      <c r="C162">
        <v>52.68</v>
      </c>
      <c r="D162">
        <v>66.150000000000006</v>
      </c>
      <c r="E162">
        <v>23.52</v>
      </c>
      <c r="F162">
        <v>67.09</v>
      </c>
      <c r="G162" s="67">
        <v>42819</v>
      </c>
      <c r="H162" s="68"/>
      <c r="I162" s="68"/>
      <c r="J162" s="68"/>
      <c r="K162" s="68">
        <v>72</v>
      </c>
      <c r="L162" s="68"/>
      <c r="M162" s="68"/>
      <c r="N162" s="68">
        <v>63</v>
      </c>
      <c r="O162" s="68"/>
      <c r="P162" s="68"/>
      <c r="Q162" s="68"/>
      <c r="R162" s="68"/>
      <c r="V162" s="67"/>
    </row>
    <row r="163" spans="1:22" x14ac:dyDescent="0.35">
      <c r="A163" s="67">
        <v>42885</v>
      </c>
      <c r="B163">
        <v>2412.91</v>
      </c>
      <c r="C163">
        <v>52.67</v>
      </c>
      <c r="D163">
        <v>65.27</v>
      </c>
      <c r="E163">
        <v>23.36</v>
      </c>
      <c r="F163">
        <v>67.069999999999993</v>
      </c>
      <c r="G163" s="67">
        <v>42820</v>
      </c>
      <c r="H163" s="68"/>
      <c r="I163" s="68"/>
      <c r="J163" s="68"/>
      <c r="K163" s="68">
        <v>73</v>
      </c>
      <c r="L163" s="68"/>
      <c r="M163" s="68"/>
      <c r="N163" s="68">
        <v>56.999999999999993</v>
      </c>
      <c r="O163" s="68"/>
      <c r="P163" s="68"/>
      <c r="Q163" s="68"/>
      <c r="R163" s="68"/>
      <c r="V163" s="67"/>
    </row>
    <row r="164" spans="1:22" x14ac:dyDescent="0.35">
      <c r="A164" s="67">
        <v>42886</v>
      </c>
      <c r="B164">
        <v>2411.8000000000002</v>
      </c>
      <c r="C164">
        <v>52.83</v>
      </c>
      <c r="D164">
        <v>64.989999999999995</v>
      </c>
      <c r="E164">
        <v>23.16</v>
      </c>
      <c r="F164">
        <v>67.2</v>
      </c>
      <c r="G164" s="67">
        <v>42821</v>
      </c>
      <c r="H164" s="68"/>
      <c r="I164" s="68"/>
      <c r="J164" s="68"/>
      <c r="K164" s="68">
        <v>68</v>
      </c>
      <c r="L164" s="68"/>
      <c r="M164" s="68"/>
      <c r="N164" s="68">
        <v>63</v>
      </c>
      <c r="O164" s="68"/>
      <c r="P164" s="68"/>
      <c r="Q164" s="68"/>
      <c r="R164" s="68"/>
      <c r="V164" s="67"/>
    </row>
    <row r="165" spans="1:22" x14ac:dyDescent="0.35">
      <c r="A165" s="67">
        <v>42887</v>
      </c>
      <c r="B165">
        <v>2430.06</v>
      </c>
      <c r="C165">
        <v>53.47</v>
      </c>
      <c r="D165">
        <v>65.400000000000006</v>
      </c>
      <c r="E165">
        <v>23.45</v>
      </c>
      <c r="F165">
        <v>67.62</v>
      </c>
      <c r="G165" s="67">
        <v>42822</v>
      </c>
      <c r="H165" s="68"/>
      <c r="I165" s="68"/>
      <c r="J165" s="68"/>
      <c r="K165" s="68">
        <v>69</v>
      </c>
      <c r="L165" s="68"/>
      <c r="M165" s="68"/>
      <c r="N165" s="68">
        <v>66</v>
      </c>
      <c r="O165" s="68"/>
      <c r="P165" s="68"/>
      <c r="Q165" s="68"/>
      <c r="R165" s="68"/>
      <c r="V165" s="67"/>
    </row>
    <row r="166" spans="1:22" x14ac:dyDescent="0.35">
      <c r="A166" s="67">
        <v>42888</v>
      </c>
      <c r="B166">
        <v>2439.0700000000002</v>
      </c>
      <c r="C166">
        <v>53.6</v>
      </c>
      <c r="D166">
        <v>64.64</v>
      </c>
      <c r="E166">
        <v>23.36</v>
      </c>
      <c r="F166">
        <v>67.89</v>
      </c>
      <c r="G166" s="67">
        <v>42823</v>
      </c>
      <c r="H166" s="68"/>
      <c r="I166" s="68"/>
      <c r="J166" s="68"/>
      <c r="K166" s="68">
        <v>70</v>
      </c>
      <c r="L166" s="68"/>
      <c r="M166" s="68"/>
      <c r="N166" s="68">
        <v>60</v>
      </c>
      <c r="O166" s="68"/>
      <c r="P166" s="68"/>
      <c r="Q166" s="68"/>
      <c r="R166" s="68"/>
      <c r="V166" s="67"/>
    </row>
    <row r="167" spans="1:22" x14ac:dyDescent="0.35">
      <c r="A167" s="67">
        <v>42891</v>
      </c>
      <c r="B167">
        <v>2436.1</v>
      </c>
      <c r="C167">
        <v>53.43</v>
      </c>
      <c r="D167">
        <v>64.760000000000005</v>
      </c>
      <c r="E167">
        <v>23.4</v>
      </c>
      <c r="F167">
        <v>67.650000000000006</v>
      </c>
      <c r="G167" s="67">
        <v>42824</v>
      </c>
      <c r="H167" s="68"/>
      <c r="I167" s="68"/>
      <c r="J167" s="68"/>
      <c r="K167" s="68">
        <v>68</v>
      </c>
      <c r="L167" s="68"/>
      <c r="M167" s="68"/>
      <c r="N167" s="68">
        <v>62</v>
      </c>
      <c r="O167" s="68"/>
      <c r="P167" s="68"/>
      <c r="Q167" s="68"/>
      <c r="R167" s="68"/>
      <c r="V167" s="67"/>
    </row>
    <row r="168" spans="1:22" x14ac:dyDescent="0.35">
      <c r="A168" s="67">
        <v>42892</v>
      </c>
      <c r="B168">
        <v>2429.33</v>
      </c>
      <c r="C168">
        <v>53.46</v>
      </c>
      <c r="D168">
        <v>65.53</v>
      </c>
      <c r="E168">
        <v>23.3</v>
      </c>
      <c r="F168">
        <v>67.19</v>
      </c>
      <c r="G168" s="67">
        <v>42825</v>
      </c>
      <c r="H168" s="68"/>
      <c r="I168" s="68"/>
      <c r="J168" s="68"/>
      <c r="K168" s="68">
        <v>71</v>
      </c>
      <c r="L168" s="68"/>
      <c r="M168" s="68"/>
      <c r="N168" s="68">
        <v>69</v>
      </c>
      <c r="O168" s="68"/>
      <c r="P168" s="68"/>
      <c r="Q168" s="68"/>
      <c r="R168" s="68"/>
      <c r="V168" s="67"/>
    </row>
    <row r="169" spans="1:22" x14ac:dyDescent="0.35">
      <c r="A169" s="67">
        <v>42893</v>
      </c>
      <c r="B169">
        <v>2433.14</v>
      </c>
      <c r="C169">
        <v>53.53</v>
      </c>
      <c r="D169">
        <v>64.61</v>
      </c>
      <c r="E169">
        <v>23.48</v>
      </c>
      <c r="F169">
        <v>67.11</v>
      </c>
      <c r="G169" s="67">
        <v>42826</v>
      </c>
      <c r="H169" s="68"/>
      <c r="I169" s="68"/>
      <c r="J169" s="68"/>
      <c r="K169" s="68">
        <v>72</v>
      </c>
      <c r="L169" s="68"/>
      <c r="M169" s="68"/>
      <c r="N169" s="68">
        <v>69</v>
      </c>
      <c r="O169" s="68"/>
      <c r="P169" s="68"/>
      <c r="Q169" s="68"/>
      <c r="R169" s="68"/>
      <c r="V169" s="67"/>
    </row>
    <row r="170" spans="1:22" x14ac:dyDescent="0.35">
      <c r="A170" s="67">
        <v>42894</v>
      </c>
      <c r="B170">
        <v>2433.79</v>
      </c>
      <c r="C170">
        <v>53.69</v>
      </c>
      <c r="D170">
        <v>64.42</v>
      </c>
      <c r="E170">
        <v>23.75</v>
      </c>
      <c r="F170">
        <v>67.33</v>
      </c>
      <c r="G170" s="67">
        <v>42827</v>
      </c>
      <c r="H170" s="68"/>
      <c r="I170" s="68"/>
      <c r="J170" s="68"/>
      <c r="K170" s="68">
        <v>70</v>
      </c>
      <c r="L170" s="68"/>
      <c r="M170" s="68"/>
      <c r="N170" s="68">
        <v>67</v>
      </c>
      <c r="O170" s="68"/>
      <c r="P170" s="68"/>
      <c r="Q170" s="68"/>
      <c r="R170" s="68"/>
      <c r="V170" s="67"/>
    </row>
    <row r="171" spans="1:22" x14ac:dyDescent="0.35">
      <c r="A171" s="67">
        <v>42895</v>
      </c>
      <c r="B171">
        <v>2431.77</v>
      </c>
      <c r="C171">
        <v>54.37</v>
      </c>
      <c r="D171">
        <v>65.97</v>
      </c>
      <c r="E171">
        <v>24.2</v>
      </c>
      <c r="F171">
        <v>67.59</v>
      </c>
      <c r="G171" s="67">
        <v>42828</v>
      </c>
      <c r="H171" s="68"/>
      <c r="I171" s="68"/>
      <c r="J171" s="68"/>
      <c r="K171" s="68">
        <v>72</v>
      </c>
      <c r="L171" s="68"/>
      <c r="M171" s="68"/>
      <c r="N171" s="68">
        <v>66</v>
      </c>
      <c r="O171" s="68"/>
      <c r="P171" s="68"/>
      <c r="Q171" s="68"/>
      <c r="R171" s="68"/>
      <c r="V171" s="67"/>
    </row>
    <row r="172" spans="1:22" x14ac:dyDescent="0.35">
      <c r="A172" s="67">
        <v>42898</v>
      </c>
      <c r="B172">
        <v>2429.39</v>
      </c>
      <c r="C172">
        <v>54.17</v>
      </c>
      <c r="D172">
        <v>66.430000000000007</v>
      </c>
      <c r="E172">
        <v>24.25</v>
      </c>
      <c r="F172">
        <v>67.84</v>
      </c>
      <c r="G172" s="67">
        <v>42829</v>
      </c>
      <c r="H172" s="68"/>
      <c r="I172" s="68"/>
      <c r="J172" s="68"/>
      <c r="K172" s="68">
        <v>68</v>
      </c>
      <c r="L172" s="68"/>
      <c r="M172" s="68"/>
      <c r="N172" s="68">
        <v>68</v>
      </c>
      <c r="O172" s="68"/>
      <c r="P172" s="68"/>
      <c r="Q172" s="68"/>
      <c r="R172" s="68"/>
      <c r="V172" s="67"/>
    </row>
    <row r="173" spans="1:22" x14ac:dyDescent="0.35">
      <c r="A173" s="67">
        <v>42899</v>
      </c>
      <c r="B173">
        <v>2440.35</v>
      </c>
      <c r="C173">
        <v>54.84</v>
      </c>
      <c r="D173">
        <v>66.930000000000007</v>
      </c>
      <c r="E173">
        <v>24.38</v>
      </c>
      <c r="F173">
        <v>68.12</v>
      </c>
      <c r="G173" s="67">
        <v>42830</v>
      </c>
      <c r="H173" s="68"/>
      <c r="I173" s="68"/>
      <c r="J173" s="68"/>
      <c r="K173" s="68">
        <v>67</v>
      </c>
      <c r="L173" s="68"/>
      <c r="M173" s="68"/>
      <c r="N173" s="68">
        <v>67</v>
      </c>
      <c r="O173" s="68"/>
      <c r="P173" s="68"/>
      <c r="Q173" s="68"/>
      <c r="R173" s="68"/>
      <c r="V173" s="67"/>
    </row>
    <row r="174" spans="1:22" x14ac:dyDescent="0.35">
      <c r="A174" s="67">
        <v>42900</v>
      </c>
      <c r="B174">
        <v>2437.92</v>
      </c>
      <c r="C174">
        <v>54.27</v>
      </c>
      <c r="D174">
        <v>65.72</v>
      </c>
      <c r="E174">
        <v>24.42</v>
      </c>
      <c r="F174">
        <v>68.05</v>
      </c>
      <c r="G174" s="67">
        <v>42831</v>
      </c>
      <c r="H174" s="68"/>
      <c r="I174" s="68"/>
      <c r="J174" s="68"/>
      <c r="K174" s="68">
        <v>67</v>
      </c>
      <c r="L174" s="68"/>
      <c r="M174" s="68"/>
      <c r="N174" s="68">
        <v>67</v>
      </c>
      <c r="O174" s="68"/>
      <c r="P174" s="68"/>
      <c r="Q174" s="68"/>
      <c r="R174" s="68"/>
      <c r="V174" s="67"/>
    </row>
    <row r="175" spans="1:22" x14ac:dyDescent="0.35">
      <c r="A175" s="67">
        <v>42901</v>
      </c>
      <c r="B175">
        <v>2432.46</v>
      </c>
      <c r="C175">
        <v>53.79</v>
      </c>
      <c r="D175">
        <v>65.22</v>
      </c>
      <c r="E175">
        <v>24.32</v>
      </c>
      <c r="F175">
        <v>68.459999999999994</v>
      </c>
      <c r="G175" s="67">
        <v>42832</v>
      </c>
      <c r="H175" s="68"/>
      <c r="I175" s="68"/>
      <c r="J175" s="68"/>
      <c r="K175" s="68">
        <v>67</v>
      </c>
      <c r="L175" s="68"/>
      <c r="M175" s="68"/>
      <c r="N175" s="68">
        <v>64</v>
      </c>
      <c r="O175" s="68"/>
      <c r="P175" s="68"/>
      <c r="Q175" s="68"/>
      <c r="R175" s="68"/>
      <c r="V175" s="67"/>
    </row>
    <row r="176" spans="1:22" x14ac:dyDescent="0.35">
      <c r="A176" s="67">
        <v>42902</v>
      </c>
      <c r="B176">
        <v>2433.15</v>
      </c>
      <c r="C176">
        <v>54.02</v>
      </c>
      <c r="D176">
        <v>66.3</v>
      </c>
      <c r="E176">
        <v>24.29</v>
      </c>
      <c r="F176">
        <v>68.680000000000007</v>
      </c>
      <c r="G176" s="67">
        <v>42833</v>
      </c>
      <c r="H176" s="68"/>
      <c r="I176" s="68"/>
      <c r="J176" s="68"/>
      <c r="K176" s="68">
        <v>63</v>
      </c>
      <c r="L176" s="68"/>
      <c r="M176" s="68"/>
      <c r="N176" s="68">
        <v>65</v>
      </c>
      <c r="O176" s="68"/>
      <c r="P176" s="68"/>
      <c r="Q176" s="68"/>
      <c r="R176" s="68"/>
      <c r="V176" s="67"/>
    </row>
    <row r="177" spans="1:22" x14ac:dyDescent="0.35">
      <c r="A177" s="67">
        <v>42905</v>
      </c>
      <c r="B177">
        <v>2453.46</v>
      </c>
      <c r="C177">
        <v>54.45</v>
      </c>
      <c r="D177">
        <v>65.88</v>
      </c>
      <c r="E177">
        <v>24.54</v>
      </c>
      <c r="F177">
        <v>69.099999999999994</v>
      </c>
      <c r="G177" s="67">
        <v>42834</v>
      </c>
      <c r="H177" s="68"/>
      <c r="I177" s="68"/>
      <c r="J177" s="68"/>
      <c r="K177" s="68">
        <v>63</v>
      </c>
      <c r="L177" s="68"/>
      <c r="M177" s="68"/>
      <c r="N177" s="68">
        <v>65</v>
      </c>
      <c r="O177" s="68"/>
      <c r="P177" s="68"/>
      <c r="Q177" s="68"/>
      <c r="R177" s="68"/>
      <c r="V177" s="67"/>
    </row>
    <row r="178" spans="1:22" x14ac:dyDescent="0.35">
      <c r="A178" s="67">
        <v>42906</v>
      </c>
      <c r="B178">
        <v>2437.0300000000002</v>
      </c>
      <c r="C178">
        <v>54.15</v>
      </c>
      <c r="D178">
        <v>65.040000000000006</v>
      </c>
      <c r="E178">
        <v>24.33</v>
      </c>
      <c r="F178">
        <v>68.36</v>
      </c>
      <c r="G178" s="67">
        <v>42835</v>
      </c>
      <c r="H178" s="68"/>
      <c r="I178" s="68"/>
      <c r="J178" s="68"/>
      <c r="K178" s="68">
        <v>60</v>
      </c>
      <c r="L178" s="68"/>
      <c r="M178" s="68"/>
      <c r="N178" s="68">
        <v>62</v>
      </c>
      <c r="O178" s="68"/>
      <c r="P178" s="68"/>
      <c r="Q178" s="68"/>
      <c r="R178" s="68"/>
      <c r="V178" s="67"/>
    </row>
    <row r="179" spans="1:22" x14ac:dyDescent="0.35">
      <c r="A179" s="67">
        <v>42907</v>
      </c>
      <c r="B179">
        <v>2435.61</v>
      </c>
      <c r="C179">
        <v>53.58</v>
      </c>
      <c r="D179">
        <v>63.99</v>
      </c>
      <c r="E179">
        <v>24.13</v>
      </c>
      <c r="F179">
        <v>67.900000000000006</v>
      </c>
      <c r="G179" s="67">
        <v>42836</v>
      </c>
      <c r="H179" s="68"/>
      <c r="I179" s="68"/>
      <c r="J179" s="68"/>
      <c r="K179" s="68">
        <v>53</v>
      </c>
      <c r="L179" s="68"/>
      <c r="M179" s="68"/>
      <c r="N179" s="68">
        <v>59</v>
      </c>
      <c r="O179" s="68"/>
      <c r="P179" s="68"/>
      <c r="Q179" s="68"/>
      <c r="R179" s="68"/>
      <c r="V179" s="67"/>
    </row>
    <row r="180" spans="1:22" x14ac:dyDescent="0.35">
      <c r="A180" s="67">
        <v>42908</v>
      </c>
      <c r="B180">
        <v>2434.5</v>
      </c>
      <c r="C180">
        <v>53.64</v>
      </c>
      <c r="D180">
        <v>63.95</v>
      </c>
      <c r="E180">
        <v>23.98</v>
      </c>
      <c r="F180">
        <v>67.760000000000005</v>
      </c>
      <c r="G180" s="67">
        <v>42837</v>
      </c>
      <c r="H180" s="68"/>
      <c r="I180" s="68"/>
      <c r="J180" s="68"/>
      <c r="K180" s="68">
        <v>52</v>
      </c>
      <c r="L180" s="68"/>
      <c r="M180" s="68"/>
      <c r="N180" s="68">
        <v>59</v>
      </c>
      <c r="O180" s="68"/>
      <c r="P180" s="68"/>
      <c r="Q180" s="68"/>
      <c r="R180" s="68"/>
      <c r="V180" s="67"/>
    </row>
    <row r="181" spans="1:22" x14ac:dyDescent="0.35">
      <c r="A181" s="67">
        <v>42909</v>
      </c>
      <c r="B181">
        <v>2438.3000000000002</v>
      </c>
      <c r="C181">
        <v>53.85</v>
      </c>
      <c r="D181">
        <v>64.38</v>
      </c>
      <c r="E181">
        <v>23.89</v>
      </c>
      <c r="F181">
        <v>68.010000000000005</v>
      </c>
      <c r="G181" s="67">
        <v>42838</v>
      </c>
      <c r="H181" s="68"/>
      <c r="I181" s="68"/>
      <c r="J181" s="68"/>
      <c r="K181" s="68">
        <v>57.999999999999993</v>
      </c>
      <c r="L181" s="68"/>
      <c r="M181" s="68"/>
      <c r="N181" s="68">
        <v>63</v>
      </c>
      <c r="O181" s="68"/>
      <c r="P181" s="68"/>
      <c r="Q181" s="68"/>
      <c r="R181" s="68"/>
      <c r="V181" s="67"/>
    </row>
    <row r="182" spans="1:22" x14ac:dyDescent="0.35">
      <c r="A182" s="67">
        <v>42912</v>
      </c>
      <c r="B182">
        <v>2439.0700000000002</v>
      </c>
      <c r="C182">
        <v>54.01</v>
      </c>
      <c r="D182">
        <v>64.239999999999995</v>
      </c>
      <c r="E182">
        <v>24.02</v>
      </c>
      <c r="F182">
        <v>68.03</v>
      </c>
      <c r="G182" s="67">
        <v>42839</v>
      </c>
      <c r="H182" s="68"/>
      <c r="I182" s="68"/>
      <c r="J182" s="68"/>
      <c r="K182" s="68">
        <v>56.999999999999993</v>
      </c>
      <c r="L182" s="68"/>
      <c r="M182" s="68"/>
      <c r="N182" s="68">
        <v>56.999999999999993</v>
      </c>
      <c r="O182" s="68"/>
      <c r="P182" s="68"/>
      <c r="Q182" s="68"/>
      <c r="R182" s="68"/>
      <c r="V182" s="67"/>
    </row>
    <row r="183" spans="1:22" x14ac:dyDescent="0.35">
      <c r="A183" s="67">
        <v>42913</v>
      </c>
      <c r="B183">
        <v>2419.38</v>
      </c>
      <c r="C183">
        <v>53.68</v>
      </c>
      <c r="D183">
        <v>64.14</v>
      </c>
      <c r="E183">
        <v>24.14</v>
      </c>
      <c r="F183">
        <v>67.52</v>
      </c>
      <c r="G183" s="67">
        <v>42840</v>
      </c>
      <c r="H183" s="68"/>
      <c r="I183" s="68"/>
      <c r="J183" s="68"/>
      <c r="K183" s="68">
        <v>62</v>
      </c>
      <c r="L183" s="68"/>
      <c r="M183" s="68"/>
      <c r="N183" s="68">
        <v>60</v>
      </c>
      <c r="O183" s="68"/>
      <c r="P183" s="68"/>
      <c r="Q183" s="68"/>
      <c r="R183" s="68"/>
      <c r="V183" s="67"/>
    </row>
    <row r="184" spans="1:22" x14ac:dyDescent="0.35">
      <c r="A184" s="67">
        <v>42914</v>
      </c>
      <c r="B184">
        <v>2440.69</v>
      </c>
      <c r="C184">
        <v>54.17</v>
      </c>
      <c r="D184">
        <v>64.489999999999995</v>
      </c>
      <c r="E184">
        <v>24.52</v>
      </c>
      <c r="F184">
        <v>68.13</v>
      </c>
      <c r="G184" s="67">
        <v>42841</v>
      </c>
      <c r="H184" s="68"/>
      <c r="I184" s="68"/>
      <c r="J184" s="68"/>
      <c r="K184" s="68">
        <v>57.999999999999993</v>
      </c>
      <c r="L184" s="68"/>
      <c r="M184" s="68"/>
      <c r="N184" s="68">
        <v>60</v>
      </c>
      <c r="O184" s="68"/>
      <c r="P184" s="68"/>
      <c r="Q184" s="68"/>
      <c r="R184" s="68"/>
      <c r="V184" s="67"/>
    </row>
    <row r="185" spans="1:22" x14ac:dyDescent="0.35">
      <c r="A185" s="67">
        <v>42915</v>
      </c>
      <c r="B185">
        <v>2419.6999999999998</v>
      </c>
      <c r="C185">
        <v>53.52</v>
      </c>
      <c r="D185">
        <v>64.63</v>
      </c>
      <c r="E185">
        <v>24.69</v>
      </c>
      <c r="F185">
        <v>67.55</v>
      </c>
      <c r="G185" s="67">
        <v>42842</v>
      </c>
      <c r="H185" s="68"/>
      <c r="I185" s="68"/>
      <c r="J185" s="68"/>
      <c r="K185" s="68">
        <v>52</v>
      </c>
      <c r="L185" s="68"/>
      <c r="M185" s="68"/>
      <c r="N185" s="68">
        <v>41</v>
      </c>
      <c r="O185" s="68"/>
      <c r="P185" s="68"/>
      <c r="Q185" s="68"/>
      <c r="R185" s="68"/>
      <c r="V185" s="67"/>
    </row>
    <row r="186" spans="1:22" x14ac:dyDescent="0.35">
      <c r="A186" s="67">
        <v>42916</v>
      </c>
      <c r="B186">
        <v>2423.41</v>
      </c>
      <c r="C186">
        <v>53.81</v>
      </c>
      <c r="D186">
        <v>64.92</v>
      </c>
      <c r="E186">
        <v>24.67</v>
      </c>
      <c r="F186">
        <v>68.11</v>
      </c>
      <c r="G186" s="67">
        <v>42843</v>
      </c>
      <c r="H186" s="68"/>
      <c r="I186" s="68"/>
      <c r="J186" s="68"/>
      <c r="K186" s="68">
        <v>54</v>
      </c>
      <c r="L186" s="68"/>
      <c r="M186" s="68"/>
      <c r="N186" s="68">
        <v>36</v>
      </c>
      <c r="O186" s="68"/>
      <c r="P186" s="68"/>
      <c r="Q186" s="68"/>
      <c r="R186" s="68"/>
      <c r="V186" s="67"/>
    </row>
    <row r="187" spans="1:22" x14ac:dyDescent="0.35">
      <c r="A187" s="67">
        <v>42919</v>
      </c>
      <c r="B187">
        <v>2429.0100000000002</v>
      </c>
      <c r="C187">
        <v>54.28</v>
      </c>
      <c r="D187">
        <v>66.17</v>
      </c>
      <c r="E187">
        <v>25.03</v>
      </c>
      <c r="F187">
        <v>68.53</v>
      </c>
      <c r="G187" s="67">
        <v>42844</v>
      </c>
      <c r="H187" s="68"/>
      <c r="I187" s="68"/>
      <c r="J187" s="68"/>
      <c r="K187" s="68">
        <v>54</v>
      </c>
      <c r="L187" s="68"/>
      <c r="M187" s="68"/>
      <c r="N187" s="68">
        <v>39</v>
      </c>
      <c r="O187" s="68"/>
      <c r="P187" s="68"/>
      <c r="Q187" s="68"/>
      <c r="R187" s="68"/>
      <c r="V187" s="67"/>
    </row>
    <row r="188" spans="1:22" x14ac:dyDescent="0.35">
      <c r="A188" s="67">
        <v>42921</v>
      </c>
      <c r="B188">
        <v>2432.54</v>
      </c>
      <c r="C188">
        <v>54.1</v>
      </c>
      <c r="D188">
        <v>64.83</v>
      </c>
      <c r="E188">
        <v>25.07</v>
      </c>
      <c r="F188">
        <v>68.73</v>
      </c>
      <c r="G188" s="67">
        <v>42845</v>
      </c>
      <c r="H188" s="68"/>
      <c r="I188" s="68"/>
      <c r="J188" s="68"/>
      <c r="K188" s="68">
        <v>57.999999999999993</v>
      </c>
      <c r="L188" s="68"/>
      <c r="M188" s="68"/>
      <c r="N188" s="68">
        <v>38</v>
      </c>
      <c r="O188" s="68"/>
      <c r="P188" s="68"/>
      <c r="Q188" s="68"/>
      <c r="R188" s="68"/>
      <c r="V188" s="67"/>
    </row>
    <row r="189" spans="1:22" x14ac:dyDescent="0.35">
      <c r="A189" s="67">
        <v>42922</v>
      </c>
      <c r="B189">
        <v>2409.75</v>
      </c>
      <c r="C189">
        <v>53.86</v>
      </c>
      <c r="D189">
        <v>64.11</v>
      </c>
      <c r="E189">
        <v>24.88</v>
      </c>
      <c r="F189">
        <v>68.13</v>
      </c>
      <c r="G189" s="67">
        <v>42846</v>
      </c>
      <c r="H189" s="68"/>
      <c r="I189" s="68"/>
      <c r="J189" s="68"/>
      <c r="K189" s="68">
        <v>62</v>
      </c>
      <c r="L189" s="68"/>
      <c r="M189" s="68"/>
      <c r="N189" s="68">
        <v>52</v>
      </c>
      <c r="O189" s="68"/>
      <c r="P189" s="68"/>
      <c r="Q189" s="68"/>
      <c r="R189" s="68"/>
      <c r="V189" s="67"/>
    </row>
    <row r="190" spans="1:22" x14ac:dyDescent="0.35">
      <c r="A190" s="67">
        <v>42923</v>
      </c>
      <c r="B190">
        <v>2425.1799999999998</v>
      </c>
      <c r="C190">
        <v>54.14</v>
      </c>
      <c r="D190">
        <v>64.010000000000005</v>
      </c>
      <c r="E190">
        <v>25.05</v>
      </c>
      <c r="F190">
        <v>68.66</v>
      </c>
      <c r="G190" s="67">
        <v>42847</v>
      </c>
      <c r="H190" s="68"/>
      <c r="I190" s="68"/>
      <c r="J190" s="68"/>
      <c r="K190" s="68">
        <v>65</v>
      </c>
      <c r="L190" s="68"/>
      <c r="M190" s="68"/>
      <c r="N190" s="68">
        <v>52</v>
      </c>
      <c r="O190" s="68"/>
      <c r="P190" s="68"/>
      <c r="Q190" s="68"/>
      <c r="R190" s="68"/>
      <c r="V190" s="67"/>
    </row>
    <row r="191" spans="1:22" x14ac:dyDescent="0.35">
      <c r="A191" s="67">
        <v>42926</v>
      </c>
      <c r="B191">
        <v>2427.4299999999998</v>
      </c>
      <c r="C191">
        <v>54.48</v>
      </c>
      <c r="D191">
        <v>64.22</v>
      </c>
      <c r="E191">
        <v>25.02</v>
      </c>
      <c r="F191">
        <v>68.86</v>
      </c>
      <c r="G191" s="67">
        <v>42848</v>
      </c>
      <c r="H191" s="68"/>
      <c r="I191" s="68"/>
      <c r="J191" s="68"/>
      <c r="K191" s="68">
        <v>57.999999999999993</v>
      </c>
      <c r="L191" s="68"/>
      <c r="M191" s="68"/>
      <c r="N191" s="68">
        <v>52</v>
      </c>
      <c r="O191" s="68"/>
      <c r="P191" s="68"/>
      <c r="Q191" s="68"/>
      <c r="R191" s="68"/>
      <c r="V191" s="67"/>
    </row>
    <row r="192" spans="1:22" x14ac:dyDescent="0.35">
      <c r="A192" s="67">
        <v>42927</v>
      </c>
      <c r="B192">
        <v>2425.5300000000002</v>
      </c>
      <c r="C192">
        <v>54.4</v>
      </c>
      <c r="D192">
        <v>64.569999999999993</v>
      </c>
      <c r="E192">
        <v>24.8</v>
      </c>
      <c r="F192">
        <v>68.8</v>
      </c>
      <c r="G192" s="67">
        <v>42849</v>
      </c>
      <c r="H192" s="68"/>
      <c r="I192" s="68"/>
      <c r="J192" s="68"/>
      <c r="K192" s="68">
        <v>65</v>
      </c>
      <c r="L192" s="68"/>
      <c r="M192" s="68"/>
      <c r="N192" s="68">
        <v>56.999999999999993</v>
      </c>
      <c r="O192" s="68"/>
      <c r="P192" s="68"/>
      <c r="Q192" s="68"/>
      <c r="R192" s="68"/>
      <c r="V192" s="67"/>
    </row>
    <row r="193" spans="1:22" x14ac:dyDescent="0.35">
      <c r="A193" s="67">
        <v>42928</v>
      </c>
      <c r="B193">
        <v>2443.25</v>
      </c>
      <c r="C193">
        <v>55.03</v>
      </c>
      <c r="D193">
        <v>64.75</v>
      </c>
      <c r="E193">
        <v>24.88</v>
      </c>
      <c r="F193">
        <v>69.180000000000007</v>
      </c>
      <c r="G193" s="67">
        <v>42850</v>
      </c>
      <c r="H193" s="68"/>
      <c r="I193" s="68"/>
      <c r="J193" s="68"/>
      <c r="K193" s="68">
        <v>68</v>
      </c>
      <c r="L193" s="68"/>
      <c r="M193" s="68"/>
      <c r="N193" s="68">
        <v>50</v>
      </c>
      <c r="O193" s="68"/>
      <c r="P193" s="68"/>
      <c r="Q193" s="68"/>
      <c r="R193" s="68"/>
      <c r="V193" s="67"/>
    </row>
    <row r="194" spans="1:22" x14ac:dyDescent="0.35">
      <c r="A194" s="67">
        <v>42929</v>
      </c>
      <c r="B194">
        <v>2447.83</v>
      </c>
      <c r="C194">
        <v>54.97</v>
      </c>
      <c r="D194">
        <v>65.010000000000005</v>
      </c>
      <c r="E194">
        <v>25.03</v>
      </c>
      <c r="F194">
        <v>69.13</v>
      </c>
      <c r="G194" s="67">
        <v>42851</v>
      </c>
      <c r="H194" s="68"/>
      <c r="I194" s="68"/>
      <c r="J194" s="68"/>
      <c r="K194" s="68">
        <v>68</v>
      </c>
      <c r="L194" s="68"/>
      <c r="M194" s="68"/>
      <c r="N194" s="68">
        <v>60</v>
      </c>
      <c r="O194" s="68"/>
      <c r="P194" s="68"/>
      <c r="Q194" s="68"/>
      <c r="R194" s="68"/>
      <c r="V194" s="67"/>
    </row>
    <row r="195" spans="1:22" x14ac:dyDescent="0.35">
      <c r="A195" s="67">
        <v>42930</v>
      </c>
      <c r="B195">
        <v>2459.27</v>
      </c>
      <c r="C195">
        <v>55.25</v>
      </c>
      <c r="D195">
        <v>65.400000000000006</v>
      </c>
      <c r="E195">
        <v>24.92</v>
      </c>
      <c r="F195">
        <v>69.430000000000007</v>
      </c>
      <c r="G195" s="67">
        <v>42852</v>
      </c>
      <c r="H195" s="68"/>
      <c r="I195" s="68"/>
      <c r="J195" s="68"/>
      <c r="K195" s="68">
        <v>67</v>
      </c>
      <c r="L195" s="68"/>
      <c r="M195" s="68"/>
      <c r="N195" s="68">
        <v>59</v>
      </c>
      <c r="O195" s="68"/>
      <c r="P195" s="68"/>
      <c r="Q195" s="68"/>
      <c r="R195" s="68"/>
      <c r="V195" s="67"/>
    </row>
    <row r="196" spans="1:22" x14ac:dyDescent="0.35">
      <c r="A196" s="67">
        <v>42933</v>
      </c>
      <c r="B196">
        <v>2459.14</v>
      </c>
      <c r="C196">
        <v>55.36</v>
      </c>
      <c r="D196">
        <v>65.319999999999993</v>
      </c>
      <c r="E196">
        <v>24.84</v>
      </c>
      <c r="F196">
        <v>69.39</v>
      </c>
      <c r="G196" s="67">
        <v>42853</v>
      </c>
      <c r="H196" s="68"/>
      <c r="I196" s="68"/>
      <c r="J196" s="68"/>
      <c r="K196" s="68">
        <v>64</v>
      </c>
      <c r="L196" s="68"/>
      <c r="M196" s="68"/>
      <c r="N196" s="68">
        <v>56.000000000000007</v>
      </c>
      <c r="O196" s="68"/>
      <c r="P196" s="68"/>
      <c r="Q196" s="68"/>
      <c r="R196" s="68"/>
      <c r="V196" s="67"/>
    </row>
    <row r="197" spans="1:22" x14ac:dyDescent="0.35">
      <c r="A197" s="67">
        <v>42934</v>
      </c>
      <c r="B197">
        <v>2460.61</v>
      </c>
      <c r="C197">
        <v>55.13</v>
      </c>
      <c r="D197">
        <v>65.010000000000005</v>
      </c>
      <c r="E197">
        <v>24.8</v>
      </c>
      <c r="F197">
        <v>69.23</v>
      </c>
      <c r="G197" s="67">
        <v>42854</v>
      </c>
      <c r="H197" s="68"/>
      <c r="I197" s="68"/>
      <c r="J197" s="68"/>
      <c r="K197" s="68">
        <v>64</v>
      </c>
      <c r="L197" s="68"/>
      <c r="M197" s="68"/>
      <c r="N197" s="68">
        <v>56.000000000000007</v>
      </c>
      <c r="O197" s="68"/>
      <c r="P197" s="68"/>
      <c r="Q197" s="68"/>
      <c r="R197" s="68"/>
      <c r="V197" s="67"/>
    </row>
    <row r="198" spans="1:22" x14ac:dyDescent="0.35">
      <c r="A198" s="67">
        <v>42935</v>
      </c>
      <c r="B198">
        <v>2473.83</v>
      </c>
      <c r="C198">
        <v>55.66</v>
      </c>
      <c r="D198">
        <v>65.959999999999994</v>
      </c>
      <c r="E198">
        <v>24.81</v>
      </c>
      <c r="F198">
        <v>69.3</v>
      </c>
      <c r="G198" s="67">
        <v>42855</v>
      </c>
      <c r="H198" s="68"/>
      <c r="I198" s="68"/>
      <c r="J198" s="68"/>
      <c r="K198" s="68">
        <v>64</v>
      </c>
      <c r="L198" s="68"/>
      <c r="M198" s="68"/>
      <c r="N198" s="68">
        <v>56.999999999999993</v>
      </c>
      <c r="O198" s="68"/>
      <c r="P198" s="68"/>
      <c r="Q198" s="68"/>
      <c r="R198" s="68"/>
      <c r="V198" s="67"/>
    </row>
    <row r="199" spans="1:22" x14ac:dyDescent="0.35">
      <c r="A199" s="67">
        <v>42936</v>
      </c>
      <c r="B199">
        <v>2473.4499999999998</v>
      </c>
      <c r="C199">
        <v>55.25</v>
      </c>
      <c r="D199">
        <v>65.760000000000005</v>
      </c>
      <c r="E199">
        <v>24.8</v>
      </c>
      <c r="F199">
        <v>68.91</v>
      </c>
      <c r="G199" s="67">
        <v>42856</v>
      </c>
      <c r="H199" s="68"/>
      <c r="I199" s="68"/>
      <c r="J199" s="68"/>
      <c r="K199" s="68">
        <v>64</v>
      </c>
      <c r="L199" s="68"/>
      <c r="M199" s="68"/>
      <c r="N199" s="68">
        <v>57.999999999999993</v>
      </c>
      <c r="O199" s="68"/>
      <c r="P199" s="68"/>
      <c r="Q199" s="68"/>
      <c r="R199" s="68"/>
      <c r="V199" s="67"/>
    </row>
    <row r="200" spans="1:22" x14ac:dyDescent="0.35">
      <c r="A200" s="67">
        <v>42937</v>
      </c>
      <c r="B200">
        <v>2472.54</v>
      </c>
      <c r="C200">
        <v>55.26</v>
      </c>
      <c r="D200">
        <v>65.11</v>
      </c>
      <c r="E200">
        <v>24.8</v>
      </c>
      <c r="F200">
        <v>68.78</v>
      </c>
      <c r="G200" s="67">
        <v>42857</v>
      </c>
      <c r="H200" s="68"/>
      <c r="I200" s="68"/>
      <c r="J200" s="68"/>
      <c r="K200" s="68">
        <v>62</v>
      </c>
      <c r="L200" s="68"/>
      <c r="M200" s="68"/>
      <c r="N200" s="68">
        <v>56.999999999999993</v>
      </c>
      <c r="O200" s="68"/>
      <c r="P200" s="68"/>
      <c r="Q200" s="68"/>
      <c r="R200" s="68"/>
      <c r="V200" s="67"/>
    </row>
    <row r="201" spans="1:22" x14ac:dyDescent="0.35">
      <c r="A201" s="67">
        <v>42940</v>
      </c>
      <c r="B201">
        <v>2469.91</v>
      </c>
      <c r="C201">
        <v>55.21</v>
      </c>
      <c r="D201">
        <v>64.989999999999995</v>
      </c>
      <c r="E201">
        <v>24.91</v>
      </c>
      <c r="F201">
        <v>68.63</v>
      </c>
      <c r="G201" s="67">
        <v>42858</v>
      </c>
      <c r="H201" s="68"/>
      <c r="I201" s="68"/>
      <c r="J201" s="68"/>
      <c r="K201" s="68">
        <v>59</v>
      </c>
      <c r="L201" s="68"/>
      <c r="M201" s="68"/>
      <c r="N201" s="68">
        <v>60</v>
      </c>
      <c r="O201" s="68"/>
      <c r="P201" s="68"/>
      <c r="Q201" s="68"/>
      <c r="R201" s="68"/>
      <c r="V201" s="67"/>
    </row>
    <row r="202" spans="1:22" x14ac:dyDescent="0.35">
      <c r="A202" s="67">
        <v>42941</v>
      </c>
      <c r="B202">
        <v>2477.13</v>
      </c>
      <c r="C202">
        <v>55.8</v>
      </c>
      <c r="D202">
        <v>65.81</v>
      </c>
      <c r="E202">
        <v>25.22</v>
      </c>
      <c r="F202">
        <v>68.540000000000006</v>
      </c>
      <c r="G202" s="67">
        <v>42859</v>
      </c>
      <c r="H202" s="68"/>
      <c r="I202" s="68"/>
      <c r="J202" s="68"/>
      <c r="K202" s="68">
        <v>60</v>
      </c>
      <c r="L202" s="68"/>
      <c r="M202" s="68"/>
      <c r="N202" s="68">
        <v>60</v>
      </c>
      <c r="O202" s="68"/>
      <c r="P202" s="68"/>
      <c r="Q202" s="68"/>
      <c r="R202" s="68"/>
      <c r="V202" s="67"/>
    </row>
    <row r="203" spans="1:22" x14ac:dyDescent="0.35">
      <c r="A203" s="67">
        <v>42942</v>
      </c>
      <c r="B203">
        <v>2477.83</v>
      </c>
      <c r="C203">
        <v>55.46</v>
      </c>
      <c r="D203">
        <v>65.88</v>
      </c>
      <c r="E203">
        <v>25.05</v>
      </c>
      <c r="F203">
        <v>68.63</v>
      </c>
      <c r="G203" s="67">
        <v>42860</v>
      </c>
      <c r="H203" s="68"/>
      <c r="I203" s="68"/>
      <c r="J203" s="68"/>
      <c r="K203" s="68">
        <v>63</v>
      </c>
      <c r="L203" s="68"/>
      <c r="M203" s="68"/>
      <c r="N203" s="68">
        <v>60</v>
      </c>
      <c r="O203" s="68"/>
      <c r="P203" s="68"/>
      <c r="Q203" s="68"/>
      <c r="R203" s="68"/>
      <c r="V203" s="67"/>
    </row>
    <row r="204" spans="1:22" x14ac:dyDescent="0.35">
      <c r="A204" s="67">
        <v>42943</v>
      </c>
      <c r="B204">
        <v>2475.42</v>
      </c>
      <c r="C204">
        <v>55.26</v>
      </c>
      <c r="D204">
        <v>66.55</v>
      </c>
      <c r="E204">
        <v>24.91</v>
      </c>
      <c r="F204">
        <v>68.239999999999995</v>
      </c>
      <c r="G204" s="67">
        <v>42861</v>
      </c>
      <c r="H204" s="68"/>
      <c r="I204" s="68"/>
      <c r="J204" s="68"/>
      <c r="K204" s="68">
        <v>61</v>
      </c>
      <c r="L204" s="68"/>
      <c r="M204" s="68"/>
      <c r="N204" s="68">
        <v>61</v>
      </c>
      <c r="O204" s="68"/>
      <c r="P204" s="68"/>
      <c r="Q204" s="68"/>
      <c r="R204" s="68"/>
      <c r="V204" s="67"/>
    </row>
    <row r="205" spans="1:22" x14ac:dyDescent="0.35">
      <c r="A205" s="67">
        <v>42944</v>
      </c>
      <c r="B205">
        <v>2472.1</v>
      </c>
      <c r="C205">
        <v>55.06</v>
      </c>
      <c r="D205">
        <v>66.47</v>
      </c>
      <c r="E205">
        <v>24.91</v>
      </c>
      <c r="F205">
        <v>68.400000000000006</v>
      </c>
      <c r="G205" s="67">
        <v>42862</v>
      </c>
      <c r="H205" s="68"/>
      <c r="I205" s="68"/>
      <c r="J205" s="68"/>
      <c r="K205" s="68">
        <v>63</v>
      </c>
      <c r="L205" s="68"/>
      <c r="M205" s="68"/>
      <c r="N205" s="68">
        <v>60</v>
      </c>
      <c r="O205" s="68"/>
      <c r="P205" s="68"/>
      <c r="Q205" s="68"/>
      <c r="R205" s="68"/>
      <c r="V205" s="67"/>
    </row>
    <row r="206" spans="1:22" x14ac:dyDescent="0.35">
      <c r="A206" s="67">
        <v>42947</v>
      </c>
      <c r="B206">
        <v>2470.3000000000002</v>
      </c>
      <c r="C206">
        <v>54.64</v>
      </c>
      <c r="D206">
        <v>66.62</v>
      </c>
      <c r="E206">
        <v>25.09</v>
      </c>
      <c r="F206">
        <v>68.31</v>
      </c>
      <c r="G206" s="67">
        <v>42863</v>
      </c>
      <c r="H206" s="68"/>
      <c r="I206" s="68"/>
      <c r="J206" s="68"/>
      <c r="K206" s="68">
        <v>57.999999999999993</v>
      </c>
      <c r="L206" s="68"/>
      <c r="M206" s="68"/>
      <c r="N206" s="68">
        <v>55.000000000000007</v>
      </c>
      <c r="O206" s="68"/>
      <c r="P206" s="68"/>
      <c r="Q206" s="68"/>
      <c r="R206" s="68"/>
      <c r="V206" s="67"/>
    </row>
    <row r="207" spans="1:22" x14ac:dyDescent="0.35">
      <c r="A207" s="67">
        <v>42948</v>
      </c>
      <c r="B207">
        <v>2476.35</v>
      </c>
      <c r="C207">
        <v>54.68</v>
      </c>
      <c r="D207">
        <v>66.61</v>
      </c>
      <c r="E207">
        <v>25.27</v>
      </c>
      <c r="F207">
        <v>68.11</v>
      </c>
      <c r="G207" s="67">
        <v>42864</v>
      </c>
      <c r="H207" s="68"/>
      <c r="I207" s="68"/>
      <c r="J207" s="68"/>
      <c r="K207" s="68">
        <v>56.000000000000007</v>
      </c>
      <c r="L207" s="68"/>
      <c r="M207" s="68"/>
      <c r="N207" s="68">
        <v>55.000000000000007</v>
      </c>
      <c r="O207" s="68"/>
      <c r="P207" s="68"/>
      <c r="Q207" s="68"/>
      <c r="R207" s="68"/>
      <c r="V207" s="67"/>
    </row>
    <row r="208" spans="1:22" x14ac:dyDescent="0.35">
      <c r="A208" s="67">
        <v>42949</v>
      </c>
      <c r="B208">
        <v>2477.5700000000002</v>
      </c>
      <c r="C208">
        <v>54.73</v>
      </c>
      <c r="D208">
        <v>66.36</v>
      </c>
      <c r="E208">
        <v>25.31</v>
      </c>
      <c r="F208">
        <v>68.41</v>
      </c>
      <c r="G208" s="67">
        <v>42865</v>
      </c>
      <c r="H208" s="68"/>
      <c r="I208" s="68"/>
      <c r="J208" s="68"/>
      <c r="K208" s="68">
        <v>42</v>
      </c>
      <c r="L208" s="68"/>
      <c r="M208" s="68"/>
      <c r="N208" s="68">
        <v>40</v>
      </c>
      <c r="O208" s="68"/>
      <c r="P208" s="68"/>
      <c r="Q208" s="68"/>
      <c r="R208" s="68"/>
      <c r="V208" s="67"/>
    </row>
    <row r="209" spans="1:22" x14ac:dyDescent="0.35">
      <c r="A209" s="67">
        <v>42950</v>
      </c>
      <c r="B209">
        <v>2472.16</v>
      </c>
      <c r="C209">
        <v>54.32</v>
      </c>
      <c r="D209">
        <v>65.430000000000007</v>
      </c>
      <c r="E209">
        <v>25.22</v>
      </c>
      <c r="F209">
        <v>68.75</v>
      </c>
      <c r="G209" s="67">
        <v>42866</v>
      </c>
      <c r="H209" s="68"/>
      <c r="I209" s="68"/>
      <c r="J209" s="68"/>
      <c r="K209" s="68">
        <v>49</v>
      </c>
      <c r="L209" s="68"/>
      <c r="M209" s="68"/>
      <c r="N209" s="68">
        <v>44</v>
      </c>
      <c r="O209" s="68"/>
      <c r="P209" s="68"/>
      <c r="Q209" s="68"/>
      <c r="R209" s="68"/>
      <c r="V209" s="67"/>
    </row>
    <row r="210" spans="1:22" x14ac:dyDescent="0.35">
      <c r="A210" s="67">
        <v>42951</v>
      </c>
      <c r="B210">
        <v>2476.83</v>
      </c>
      <c r="C210">
        <v>54.58</v>
      </c>
      <c r="D210">
        <v>65.64</v>
      </c>
      <c r="E210">
        <v>25.39</v>
      </c>
      <c r="F210">
        <v>68.88</v>
      </c>
      <c r="G210" s="67">
        <v>42867</v>
      </c>
      <c r="H210" s="68"/>
      <c r="I210" s="68"/>
      <c r="J210" s="68"/>
      <c r="K210" s="68">
        <v>45</v>
      </c>
      <c r="L210" s="68"/>
      <c r="M210" s="68"/>
      <c r="N210" s="68">
        <v>49</v>
      </c>
      <c r="O210" s="68"/>
      <c r="P210" s="68"/>
      <c r="Q210" s="68"/>
      <c r="R210" s="68"/>
      <c r="V210" s="67"/>
    </row>
    <row r="211" spans="1:22" x14ac:dyDescent="0.35">
      <c r="A211" s="67">
        <v>42954</v>
      </c>
      <c r="B211">
        <v>2480.91</v>
      </c>
      <c r="C211">
        <v>54.61</v>
      </c>
      <c r="D211">
        <v>65.14</v>
      </c>
      <c r="E211">
        <v>25.35</v>
      </c>
      <c r="F211">
        <v>68.88</v>
      </c>
      <c r="G211" s="67">
        <v>42868</v>
      </c>
      <c r="H211" s="68"/>
      <c r="I211" s="68"/>
      <c r="J211" s="68"/>
      <c r="K211" s="68">
        <v>46</v>
      </c>
      <c r="L211" s="68"/>
      <c r="M211" s="68"/>
      <c r="N211" s="68">
        <v>45</v>
      </c>
      <c r="O211" s="68"/>
      <c r="P211" s="68"/>
      <c r="Q211" s="68"/>
      <c r="R211" s="68"/>
      <c r="V211" s="67"/>
    </row>
    <row r="212" spans="1:22" x14ac:dyDescent="0.35">
      <c r="A212" s="67">
        <v>42955</v>
      </c>
      <c r="B212">
        <v>2474.92</v>
      </c>
      <c r="C212">
        <v>54.18</v>
      </c>
      <c r="D212">
        <v>64.989999999999995</v>
      </c>
      <c r="E212">
        <v>25.28</v>
      </c>
      <c r="F212">
        <v>68.67</v>
      </c>
      <c r="G212" s="67">
        <v>42869</v>
      </c>
      <c r="H212" s="68"/>
      <c r="I212" s="68"/>
      <c r="J212" s="68"/>
      <c r="K212" s="68">
        <v>47</v>
      </c>
      <c r="L212" s="68"/>
      <c r="M212" s="68"/>
      <c r="N212" s="68">
        <v>47</v>
      </c>
      <c r="O212" s="68"/>
      <c r="P212" s="68"/>
      <c r="Q212" s="68"/>
      <c r="R212" s="68"/>
      <c r="V212" s="67"/>
    </row>
    <row r="213" spans="1:22" x14ac:dyDescent="0.35">
      <c r="A213" s="67">
        <v>42956</v>
      </c>
      <c r="B213">
        <v>2474.02</v>
      </c>
      <c r="C213">
        <v>54.23</v>
      </c>
      <c r="D213">
        <v>65.05</v>
      </c>
      <c r="E213">
        <v>25.28</v>
      </c>
      <c r="F213">
        <v>68.69</v>
      </c>
      <c r="G213" s="67">
        <v>42870</v>
      </c>
      <c r="H213" s="68"/>
      <c r="I213" s="68"/>
      <c r="J213" s="68"/>
      <c r="K213" s="68">
        <v>44</v>
      </c>
      <c r="L213" s="68"/>
      <c r="M213" s="68"/>
      <c r="N213" s="68">
        <v>48</v>
      </c>
      <c r="O213" s="68"/>
      <c r="P213" s="68"/>
      <c r="Q213" s="68"/>
      <c r="R213" s="68"/>
      <c r="V213" s="67"/>
    </row>
    <row r="214" spans="1:22" x14ac:dyDescent="0.35">
      <c r="A214" s="67">
        <v>42957</v>
      </c>
      <c r="B214">
        <v>2438.21</v>
      </c>
      <c r="C214">
        <v>53.61</v>
      </c>
      <c r="D214">
        <v>64.36</v>
      </c>
      <c r="E214">
        <v>24.83</v>
      </c>
      <c r="F214">
        <v>67.819999999999993</v>
      </c>
      <c r="G214" s="67">
        <v>42871</v>
      </c>
      <c r="H214" s="68"/>
      <c r="I214" s="68"/>
      <c r="J214" s="68"/>
      <c r="K214" s="68">
        <v>41</v>
      </c>
      <c r="L214" s="68"/>
      <c r="M214" s="68"/>
      <c r="N214" s="68">
        <v>44</v>
      </c>
      <c r="O214" s="68"/>
      <c r="P214" s="68"/>
      <c r="Q214" s="68"/>
      <c r="R214" s="68"/>
      <c r="V214" s="67"/>
    </row>
    <row r="215" spans="1:22" x14ac:dyDescent="0.35">
      <c r="A215" s="67">
        <v>42958</v>
      </c>
      <c r="B215">
        <v>2441.3200000000002</v>
      </c>
      <c r="C215">
        <v>53.48</v>
      </c>
      <c r="D215">
        <v>63.94</v>
      </c>
      <c r="E215">
        <v>24.73</v>
      </c>
      <c r="F215">
        <v>67.86</v>
      </c>
      <c r="G215" s="67">
        <v>42872</v>
      </c>
      <c r="H215" s="68"/>
      <c r="I215" s="68"/>
      <c r="J215" s="68"/>
      <c r="K215" s="68">
        <v>36</v>
      </c>
      <c r="L215" s="68"/>
      <c r="M215" s="68"/>
      <c r="N215" s="68">
        <v>37</v>
      </c>
      <c r="O215" s="68"/>
      <c r="P215" s="68"/>
      <c r="Q215" s="68"/>
      <c r="R215" s="68"/>
      <c r="V215" s="67"/>
    </row>
    <row r="216" spans="1:22" x14ac:dyDescent="0.35">
      <c r="A216" s="67">
        <v>42961</v>
      </c>
      <c r="B216">
        <v>2465.84</v>
      </c>
      <c r="C216">
        <v>53.98</v>
      </c>
      <c r="D216">
        <v>63.75</v>
      </c>
      <c r="E216">
        <v>25.07</v>
      </c>
      <c r="F216">
        <v>68.569999999999993</v>
      </c>
      <c r="G216" s="67">
        <v>42873</v>
      </c>
      <c r="H216" s="68"/>
      <c r="I216" s="68"/>
      <c r="J216" s="68"/>
      <c r="K216" s="68">
        <v>36</v>
      </c>
      <c r="L216" s="68"/>
      <c r="M216" s="68"/>
      <c r="N216" s="68">
        <v>33</v>
      </c>
      <c r="O216" s="68"/>
      <c r="P216" s="68"/>
      <c r="Q216" s="68"/>
      <c r="R216" s="68"/>
      <c r="V216" s="67"/>
    </row>
    <row r="217" spans="1:22" x14ac:dyDescent="0.35">
      <c r="A217" s="67">
        <v>42962</v>
      </c>
      <c r="B217">
        <v>2464.61</v>
      </c>
      <c r="C217">
        <v>53.99</v>
      </c>
      <c r="D217">
        <v>63.51</v>
      </c>
      <c r="E217">
        <v>25.09</v>
      </c>
      <c r="F217">
        <v>68.42</v>
      </c>
      <c r="G217" s="67">
        <v>42874</v>
      </c>
      <c r="H217" s="68"/>
      <c r="I217" s="68"/>
      <c r="J217" s="68"/>
      <c r="K217" s="68">
        <v>38</v>
      </c>
      <c r="L217" s="68"/>
      <c r="M217" s="68"/>
      <c r="N217" s="68">
        <v>33</v>
      </c>
      <c r="O217" s="68"/>
      <c r="P217" s="68"/>
      <c r="Q217" s="68"/>
      <c r="R217" s="68"/>
      <c r="V217" s="67"/>
    </row>
    <row r="218" spans="1:22" x14ac:dyDescent="0.35">
      <c r="A218" s="67">
        <v>42963</v>
      </c>
      <c r="B218">
        <v>2468.11</v>
      </c>
      <c r="C218">
        <v>54.52</v>
      </c>
      <c r="D218">
        <v>62.9</v>
      </c>
      <c r="E218">
        <v>25.04</v>
      </c>
      <c r="F218">
        <v>68.61</v>
      </c>
      <c r="G218" s="67">
        <v>42875</v>
      </c>
      <c r="H218" s="68"/>
      <c r="I218" s="68"/>
      <c r="J218" s="68"/>
      <c r="K218" s="68">
        <v>38</v>
      </c>
      <c r="L218" s="68"/>
      <c r="M218" s="68"/>
      <c r="N218" s="68">
        <v>35</v>
      </c>
      <c r="O218" s="68"/>
      <c r="P218" s="68"/>
      <c r="Q218" s="68"/>
      <c r="R218" s="68"/>
      <c r="V218" s="67"/>
    </row>
    <row r="219" spans="1:22" x14ac:dyDescent="0.35">
      <c r="A219" s="67">
        <v>42964</v>
      </c>
      <c r="B219">
        <v>2430.0100000000002</v>
      </c>
      <c r="C219">
        <v>53.69</v>
      </c>
      <c r="D219">
        <v>62.01</v>
      </c>
      <c r="E219">
        <v>24.61</v>
      </c>
      <c r="F219">
        <v>67.42</v>
      </c>
      <c r="G219" s="67">
        <v>42876</v>
      </c>
      <c r="H219" s="68"/>
      <c r="I219" s="68"/>
      <c r="J219" s="68"/>
      <c r="K219" s="68">
        <v>33</v>
      </c>
      <c r="L219" s="68"/>
      <c r="M219" s="68"/>
      <c r="N219" s="68">
        <v>35</v>
      </c>
      <c r="O219" s="68"/>
      <c r="P219" s="68"/>
      <c r="Q219" s="68"/>
      <c r="R219" s="68"/>
      <c r="V219" s="67"/>
    </row>
    <row r="220" spans="1:22" x14ac:dyDescent="0.35">
      <c r="A220" s="67">
        <v>42965</v>
      </c>
      <c r="B220">
        <v>2425.5500000000002</v>
      </c>
      <c r="C220">
        <v>53.71</v>
      </c>
      <c r="D220">
        <v>62.32</v>
      </c>
      <c r="E220">
        <v>24.62</v>
      </c>
      <c r="F220">
        <v>67.150000000000006</v>
      </c>
      <c r="G220" s="67">
        <v>42877</v>
      </c>
      <c r="H220" s="68"/>
      <c r="I220" s="68"/>
      <c r="J220" s="68"/>
      <c r="K220" s="68">
        <v>35</v>
      </c>
      <c r="L220" s="68"/>
      <c r="M220" s="68"/>
      <c r="N220" s="68">
        <v>34</v>
      </c>
      <c r="O220" s="68"/>
      <c r="P220" s="68"/>
      <c r="Q220" s="68"/>
      <c r="R220" s="68"/>
      <c r="V220" s="67"/>
    </row>
    <row r="221" spans="1:22" x14ac:dyDescent="0.35">
      <c r="A221" s="67">
        <v>42968</v>
      </c>
      <c r="B221">
        <v>2428.37</v>
      </c>
      <c r="C221">
        <v>53.76</v>
      </c>
      <c r="D221">
        <v>62</v>
      </c>
      <c r="E221">
        <v>24.55</v>
      </c>
      <c r="F221">
        <v>67.260000000000005</v>
      </c>
      <c r="G221" s="67">
        <v>42878</v>
      </c>
      <c r="H221" s="68"/>
      <c r="I221" s="68"/>
      <c r="J221" s="68"/>
      <c r="K221" s="68">
        <v>39</v>
      </c>
      <c r="L221" s="68"/>
      <c r="M221" s="68"/>
      <c r="N221" s="68">
        <v>34</v>
      </c>
      <c r="O221" s="68"/>
      <c r="P221" s="68"/>
      <c r="Q221" s="68"/>
      <c r="R221" s="68"/>
      <c r="V221" s="67"/>
    </row>
    <row r="222" spans="1:22" x14ac:dyDescent="0.35">
      <c r="A222" s="67">
        <v>42969</v>
      </c>
      <c r="B222">
        <v>2452.5100000000002</v>
      </c>
      <c r="C222">
        <v>54.46</v>
      </c>
      <c r="D222">
        <v>62.41</v>
      </c>
      <c r="E222">
        <v>24.82</v>
      </c>
      <c r="F222">
        <v>68.03</v>
      </c>
      <c r="G222" s="67">
        <v>42879</v>
      </c>
      <c r="H222" s="68"/>
      <c r="I222" s="68"/>
      <c r="J222" s="68"/>
      <c r="K222" s="68">
        <v>31</v>
      </c>
      <c r="L222" s="68"/>
      <c r="M222" s="68"/>
      <c r="N222" s="68">
        <v>32</v>
      </c>
      <c r="O222" s="68"/>
      <c r="P222" s="68"/>
      <c r="Q222" s="68"/>
      <c r="R222" s="68"/>
      <c r="V222" s="67"/>
    </row>
    <row r="223" spans="1:22" x14ac:dyDescent="0.35">
      <c r="A223" s="67">
        <v>42970</v>
      </c>
      <c r="B223">
        <v>2444.04</v>
      </c>
      <c r="C223">
        <v>54.36</v>
      </c>
      <c r="D223">
        <v>62.68</v>
      </c>
      <c r="E223">
        <v>24.74</v>
      </c>
      <c r="F223">
        <v>67.39</v>
      </c>
      <c r="G223" s="67">
        <v>42880</v>
      </c>
      <c r="H223" s="68"/>
      <c r="I223" s="68"/>
      <c r="J223" s="68"/>
      <c r="K223" s="68">
        <v>33</v>
      </c>
      <c r="L223" s="68"/>
      <c r="M223" s="68"/>
      <c r="N223" s="68">
        <v>34</v>
      </c>
      <c r="O223" s="68"/>
      <c r="P223" s="68"/>
      <c r="Q223" s="68"/>
      <c r="R223" s="68"/>
      <c r="V223" s="67"/>
    </row>
    <row r="224" spans="1:22" x14ac:dyDescent="0.35">
      <c r="A224" s="67">
        <v>42971</v>
      </c>
      <c r="B224">
        <v>2438.9699999999998</v>
      </c>
      <c r="C224">
        <v>54.26</v>
      </c>
      <c r="D224">
        <v>62.72</v>
      </c>
      <c r="E224">
        <v>24.74</v>
      </c>
      <c r="F224">
        <v>67.180000000000007</v>
      </c>
      <c r="G224" s="67">
        <v>42881</v>
      </c>
      <c r="H224" s="68"/>
      <c r="I224" s="68"/>
      <c r="J224" s="68"/>
      <c r="K224" s="68">
        <v>39</v>
      </c>
      <c r="L224" s="68"/>
      <c r="M224" s="68"/>
      <c r="N224" s="68">
        <v>31</v>
      </c>
      <c r="O224" s="68"/>
      <c r="P224" s="68"/>
      <c r="Q224" s="68"/>
      <c r="R224" s="68"/>
      <c r="V224" s="67"/>
    </row>
    <row r="225" spans="1:22" x14ac:dyDescent="0.35">
      <c r="A225" s="67">
        <v>42972</v>
      </c>
      <c r="B225">
        <v>2443.0500000000002</v>
      </c>
      <c r="C225">
        <v>54.43</v>
      </c>
      <c r="D225">
        <v>63</v>
      </c>
      <c r="E225">
        <v>24.81</v>
      </c>
      <c r="F225">
        <v>67.5</v>
      </c>
      <c r="G225" s="67">
        <v>42882</v>
      </c>
      <c r="H225" s="68"/>
      <c r="I225" s="68"/>
      <c r="J225" s="68"/>
      <c r="K225" s="68">
        <v>39</v>
      </c>
      <c r="L225" s="68"/>
      <c r="M225" s="68"/>
      <c r="N225" s="68">
        <v>34</v>
      </c>
      <c r="O225" s="68"/>
      <c r="P225" s="68"/>
      <c r="Q225" s="68"/>
      <c r="R225" s="68"/>
      <c r="V225" s="67"/>
    </row>
    <row r="226" spans="1:22" x14ac:dyDescent="0.35">
      <c r="A226" s="67">
        <v>42975</v>
      </c>
      <c r="B226">
        <v>2444.2399999999998</v>
      </c>
      <c r="C226">
        <v>54.51</v>
      </c>
      <c r="D226">
        <v>62.72</v>
      </c>
      <c r="E226">
        <v>24.65</v>
      </c>
      <c r="F226">
        <v>67.459999999999994</v>
      </c>
      <c r="G226" s="67">
        <v>42883</v>
      </c>
      <c r="H226" s="68"/>
      <c r="I226" s="68"/>
      <c r="J226" s="68"/>
      <c r="K226" s="68">
        <v>38</v>
      </c>
      <c r="L226" s="68"/>
      <c r="M226" s="68"/>
      <c r="N226" s="68">
        <v>36</v>
      </c>
      <c r="O226" s="68"/>
      <c r="P226" s="68"/>
      <c r="Q226" s="68"/>
      <c r="R226" s="68"/>
      <c r="V226" s="67"/>
    </row>
    <row r="227" spans="1:22" x14ac:dyDescent="0.35">
      <c r="A227" s="67">
        <v>42976</v>
      </c>
      <c r="B227">
        <v>2446.3000000000002</v>
      </c>
      <c r="C227">
        <v>54.25</v>
      </c>
      <c r="D227">
        <v>62.64</v>
      </c>
      <c r="E227">
        <v>24.57</v>
      </c>
      <c r="F227">
        <v>67.95</v>
      </c>
      <c r="G227" s="67">
        <v>42884</v>
      </c>
      <c r="H227" s="68"/>
      <c r="I227" s="68"/>
      <c r="J227" s="68"/>
      <c r="K227" s="68">
        <v>38</v>
      </c>
      <c r="L227" s="68"/>
      <c r="M227" s="68"/>
      <c r="N227" s="68">
        <v>35</v>
      </c>
      <c r="O227" s="68"/>
      <c r="P227" s="68"/>
      <c r="Q227" s="68"/>
      <c r="R227" s="68"/>
      <c r="V227" s="67"/>
    </row>
    <row r="228" spans="1:22" x14ac:dyDescent="0.35">
      <c r="A228" s="67">
        <v>42977</v>
      </c>
      <c r="B228">
        <v>2457.59</v>
      </c>
      <c r="C228">
        <v>54.65</v>
      </c>
      <c r="D228">
        <v>62.67</v>
      </c>
      <c r="E228">
        <v>24.67</v>
      </c>
      <c r="F228">
        <v>68.23</v>
      </c>
      <c r="G228" s="67">
        <v>42885</v>
      </c>
      <c r="H228" s="68"/>
      <c r="I228" s="68"/>
      <c r="J228" s="68"/>
      <c r="K228" s="68">
        <v>37</v>
      </c>
      <c r="L228" s="68"/>
      <c r="M228" s="68"/>
      <c r="N228" s="68">
        <v>34</v>
      </c>
      <c r="O228" s="68"/>
      <c r="P228" s="68"/>
      <c r="Q228" s="68"/>
      <c r="R228" s="68"/>
      <c r="V228" s="67"/>
    </row>
    <row r="229" spans="1:22" x14ac:dyDescent="0.35">
      <c r="A229" s="67">
        <v>42978</v>
      </c>
      <c r="B229">
        <v>2471.65</v>
      </c>
      <c r="C229">
        <v>55.07</v>
      </c>
      <c r="D229">
        <v>62.97</v>
      </c>
      <c r="E229">
        <v>24.7</v>
      </c>
      <c r="F229">
        <v>68.459999999999994</v>
      </c>
      <c r="G229" s="67">
        <v>42886</v>
      </c>
      <c r="H229" s="68"/>
      <c r="I229" s="68"/>
      <c r="J229" s="68"/>
      <c r="K229" s="68">
        <v>38</v>
      </c>
      <c r="L229" s="68"/>
      <c r="M229" s="68"/>
      <c r="N229" s="68">
        <v>31</v>
      </c>
      <c r="O229" s="68"/>
      <c r="P229" s="68"/>
      <c r="Q229" s="68"/>
      <c r="R229" s="68"/>
      <c r="V229" s="67"/>
    </row>
    <row r="230" spans="1:22" x14ac:dyDescent="0.35">
      <c r="A230" s="67">
        <v>42979</v>
      </c>
      <c r="B230">
        <v>2476.5500000000002</v>
      </c>
      <c r="C230">
        <v>55.43</v>
      </c>
      <c r="D230">
        <v>63.58</v>
      </c>
      <c r="E230">
        <v>24.77</v>
      </c>
      <c r="F230">
        <v>68.52</v>
      </c>
      <c r="G230" s="67">
        <v>42887</v>
      </c>
      <c r="H230" s="68"/>
      <c r="I230" s="68"/>
      <c r="J230" s="68"/>
      <c r="K230" s="68">
        <v>38</v>
      </c>
      <c r="L230" s="68"/>
      <c r="M230" s="68"/>
      <c r="N230" s="68">
        <v>31</v>
      </c>
      <c r="O230" s="68"/>
      <c r="P230" s="68"/>
      <c r="Q230" s="68"/>
      <c r="R230" s="68"/>
      <c r="V230" s="67"/>
    </row>
    <row r="231" spans="1:22" x14ac:dyDescent="0.35">
      <c r="A231" s="67">
        <v>42983</v>
      </c>
      <c r="B231">
        <v>2457.85</v>
      </c>
      <c r="C231">
        <v>54.51</v>
      </c>
      <c r="D231">
        <v>63.1</v>
      </c>
      <c r="E231">
        <v>24.14</v>
      </c>
      <c r="F231">
        <v>67.52</v>
      </c>
      <c r="G231" s="67">
        <v>42888</v>
      </c>
      <c r="H231" s="68"/>
      <c r="I231" s="68"/>
      <c r="J231" s="68"/>
      <c r="K231" s="68">
        <v>31</v>
      </c>
      <c r="L231" s="68"/>
      <c r="M231" s="68"/>
      <c r="N231" s="68">
        <v>31</v>
      </c>
      <c r="O231" s="68"/>
      <c r="P231" s="68"/>
      <c r="Q231" s="68"/>
      <c r="R231" s="68"/>
      <c r="V231" s="67"/>
    </row>
    <row r="232" spans="1:22" x14ac:dyDescent="0.35">
      <c r="A232" s="67">
        <v>42984</v>
      </c>
      <c r="B232">
        <v>2465.54</v>
      </c>
      <c r="C232">
        <v>54.65</v>
      </c>
      <c r="D232">
        <v>64.13</v>
      </c>
      <c r="E232">
        <v>24.2</v>
      </c>
      <c r="F232">
        <v>67.59</v>
      </c>
      <c r="G232" s="67">
        <v>42889</v>
      </c>
      <c r="H232" s="68"/>
      <c r="I232" s="68"/>
      <c r="J232" s="68"/>
      <c r="K232" s="68">
        <v>31</v>
      </c>
      <c r="L232" s="68"/>
      <c r="M232" s="68"/>
      <c r="N232" s="68">
        <v>30</v>
      </c>
      <c r="O232" s="68"/>
      <c r="P232" s="68"/>
      <c r="Q232" s="68"/>
      <c r="R232" s="68"/>
      <c r="V232" s="67"/>
    </row>
    <row r="233" spans="1:22" x14ac:dyDescent="0.35">
      <c r="A233" s="67">
        <v>42985</v>
      </c>
      <c r="B233">
        <v>2465.1</v>
      </c>
      <c r="C233">
        <v>54.74</v>
      </c>
      <c r="D233">
        <v>64.239999999999995</v>
      </c>
      <c r="E233">
        <v>23.78</v>
      </c>
      <c r="F233">
        <v>67.73</v>
      </c>
      <c r="G233" s="67">
        <v>42890</v>
      </c>
      <c r="H233" s="68"/>
      <c r="I233" s="68"/>
      <c r="J233" s="68"/>
      <c r="K233" s="68">
        <v>30</v>
      </c>
      <c r="L233" s="68"/>
      <c r="M233" s="68"/>
      <c r="N233" s="68">
        <v>31</v>
      </c>
      <c r="O233" s="68"/>
      <c r="P233" s="68"/>
      <c r="Q233" s="68"/>
      <c r="R233" s="68"/>
      <c r="V233" s="67"/>
    </row>
    <row r="234" spans="1:22" x14ac:dyDescent="0.35">
      <c r="A234" s="67">
        <v>42986</v>
      </c>
      <c r="B234">
        <v>2461.4299999999998</v>
      </c>
      <c r="C234">
        <v>54.72</v>
      </c>
      <c r="D234">
        <v>63.56</v>
      </c>
      <c r="E234">
        <v>24</v>
      </c>
      <c r="F234">
        <v>67.959999999999994</v>
      </c>
      <c r="G234" s="67">
        <v>42891</v>
      </c>
      <c r="H234" s="68"/>
      <c r="I234" s="68"/>
      <c r="J234" s="68"/>
      <c r="K234" s="68">
        <v>31</v>
      </c>
      <c r="L234" s="68"/>
      <c r="M234" s="68"/>
      <c r="N234" s="68">
        <v>31</v>
      </c>
      <c r="O234" s="68"/>
      <c r="P234" s="68"/>
      <c r="Q234" s="68"/>
      <c r="R234" s="68"/>
      <c r="V234" s="67"/>
    </row>
    <row r="235" spans="1:22" x14ac:dyDescent="0.35">
      <c r="A235" s="67">
        <v>42989</v>
      </c>
      <c r="B235">
        <v>2488.11</v>
      </c>
      <c r="C235">
        <v>55.43</v>
      </c>
      <c r="D235">
        <v>64.16</v>
      </c>
      <c r="E235">
        <v>24.42</v>
      </c>
      <c r="F235">
        <v>68.55</v>
      </c>
      <c r="G235" s="67">
        <v>42892</v>
      </c>
      <c r="H235" s="68"/>
      <c r="I235" s="68"/>
      <c r="J235" s="68"/>
      <c r="K235" s="68">
        <v>31</v>
      </c>
      <c r="L235" s="68"/>
      <c r="M235" s="68"/>
      <c r="N235" s="68">
        <v>30</v>
      </c>
      <c r="O235" s="68"/>
      <c r="P235" s="68"/>
      <c r="Q235" s="68"/>
      <c r="R235" s="68"/>
      <c r="V235" s="67"/>
    </row>
    <row r="236" spans="1:22" x14ac:dyDescent="0.35">
      <c r="A236" s="67">
        <v>42990</v>
      </c>
      <c r="B236">
        <v>2496.48</v>
      </c>
      <c r="C236">
        <v>55.9</v>
      </c>
      <c r="D236">
        <v>64.56</v>
      </c>
      <c r="E236">
        <v>24.71</v>
      </c>
      <c r="F236">
        <v>68.88</v>
      </c>
      <c r="G236" s="67">
        <v>42893</v>
      </c>
      <c r="H236" s="68"/>
      <c r="I236" s="68"/>
      <c r="J236" s="68"/>
      <c r="K236" s="68">
        <v>39</v>
      </c>
      <c r="L236" s="68"/>
      <c r="M236" s="68"/>
      <c r="N236" s="68">
        <v>31</v>
      </c>
      <c r="O236" s="68"/>
      <c r="P236" s="68"/>
      <c r="Q236" s="68"/>
      <c r="R236" s="68"/>
      <c r="V236" s="67"/>
    </row>
    <row r="237" spans="1:22" x14ac:dyDescent="0.35">
      <c r="A237" s="67">
        <v>42991</v>
      </c>
      <c r="B237">
        <v>2498.37</v>
      </c>
      <c r="C237">
        <v>55.88</v>
      </c>
      <c r="D237">
        <v>65.37</v>
      </c>
      <c r="E237">
        <v>24.75</v>
      </c>
      <c r="F237">
        <v>68.78</v>
      </c>
      <c r="G237" s="67">
        <v>42894</v>
      </c>
      <c r="H237" s="68"/>
      <c r="I237" s="68"/>
      <c r="J237" s="68"/>
      <c r="K237" s="68">
        <v>39</v>
      </c>
      <c r="L237" s="68"/>
      <c r="M237" s="68"/>
      <c r="N237" s="68">
        <v>32</v>
      </c>
      <c r="O237" s="68"/>
      <c r="P237" s="68"/>
      <c r="Q237" s="68"/>
      <c r="R237" s="68"/>
      <c r="V237" s="67"/>
    </row>
    <row r="238" spans="1:22" x14ac:dyDescent="0.35">
      <c r="A238" s="67">
        <v>42992</v>
      </c>
      <c r="B238">
        <v>2495.62</v>
      </c>
      <c r="C238">
        <v>56.07</v>
      </c>
      <c r="D238">
        <v>65.680000000000007</v>
      </c>
      <c r="E238">
        <v>24.7</v>
      </c>
      <c r="F238">
        <v>69.099999999999994</v>
      </c>
      <c r="G238" s="67">
        <v>42895</v>
      </c>
      <c r="H238" s="68"/>
      <c r="I238" s="68"/>
      <c r="J238" s="68"/>
      <c r="K238" s="68">
        <v>37</v>
      </c>
      <c r="L238" s="68"/>
      <c r="M238" s="68"/>
      <c r="N238" s="68">
        <v>28.000000000000004</v>
      </c>
      <c r="O238" s="68"/>
      <c r="P238" s="68"/>
      <c r="Q238" s="68"/>
      <c r="R238" s="68"/>
      <c r="V238" s="67"/>
    </row>
    <row r="239" spans="1:22" x14ac:dyDescent="0.35">
      <c r="A239" s="67">
        <v>42993</v>
      </c>
      <c r="B239">
        <v>2500.23</v>
      </c>
      <c r="C239">
        <v>56.07</v>
      </c>
      <c r="D239">
        <v>65.84</v>
      </c>
      <c r="E239">
        <v>24.77</v>
      </c>
      <c r="F239">
        <v>69.39</v>
      </c>
      <c r="G239" s="67">
        <v>42896</v>
      </c>
      <c r="H239" s="68"/>
      <c r="I239" s="68"/>
      <c r="J239" s="68"/>
      <c r="K239" s="68">
        <v>39</v>
      </c>
      <c r="L239" s="68"/>
      <c r="M239" s="68"/>
      <c r="N239" s="68">
        <v>31</v>
      </c>
      <c r="O239" s="68"/>
      <c r="P239" s="68"/>
      <c r="Q239" s="68"/>
      <c r="R239" s="68"/>
      <c r="V239" s="67"/>
    </row>
    <row r="240" spans="1:22" x14ac:dyDescent="0.35">
      <c r="A240" s="67">
        <v>42996</v>
      </c>
      <c r="B240">
        <v>2503.87</v>
      </c>
      <c r="C240">
        <v>56.38</v>
      </c>
      <c r="D240">
        <v>66.12</v>
      </c>
      <c r="E240">
        <v>25.06</v>
      </c>
      <c r="F240">
        <v>69.78</v>
      </c>
      <c r="G240" s="67">
        <v>42897</v>
      </c>
      <c r="H240" s="68"/>
      <c r="I240" s="68"/>
      <c r="J240" s="68"/>
      <c r="K240" s="68">
        <v>47</v>
      </c>
      <c r="L240" s="68"/>
      <c r="M240" s="68"/>
      <c r="N240" s="68">
        <v>34</v>
      </c>
      <c r="O240" s="68"/>
      <c r="P240" s="68"/>
      <c r="Q240" s="68"/>
      <c r="R240" s="68"/>
      <c r="V240" s="67"/>
    </row>
    <row r="241" spans="1:22" x14ac:dyDescent="0.35">
      <c r="A241" s="67">
        <v>42997</v>
      </c>
      <c r="B241">
        <v>2506.65</v>
      </c>
      <c r="C241">
        <v>56.67</v>
      </c>
      <c r="D241">
        <v>66.39</v>
      </c>
      <c r="E241">
        <v>25.25</v>
      </c>
      <c r="F241">
        <v>69.849999999999994</v>
      </c>
      <c r="G241" s="67">
        <v>42898</v>
      </c>
      <c r="H241" s="68"/>
      <c r="I241" s="68"/>
      <c r="J241" s="68"/>
      <c r="K241" s="68">
        <v>36</v>
      </c>
      <c r="L241" s="68"/>
      <c r="M241" s="68"/>
      <c r="N241" s="68">
        <v>28.000000000000004</v>
      </c>
      <c r="O241" s="68"/>
      <c r="P241" s="68"/>
      <c r="Q241" s="68"/>
      <c r="R241" s="68"/>
      <c r="V241" s="67"/>
    </row>
    <row r="242" spans="1:22" x14ac:dyDescent="0.35">
      <c r="A242" s="67">
        <v>42998</v>
      </c>
      <c r="B242">
        <v>2508.2399999999998</v>
      </c>
      <c r="C242">
        <v>56.87</v>
      </c>
      <c r="D242">
        <v>66.84</v>
      </c>
      <c r="E242">
        <v>25.4</v>
      </c>
      <c r="F242">
        <v>70.36</v>
      </c>
      <c r="G242" s="67">
        <v>42899</v>
      </c>
      <c r="H242" s="68"/>
      <c r="I242" s="68"/>
      <c r="J242" s="68"/>
      <c r="K242" s="68">
        <v>37</v>
      </c>
      <c r="L242" s="68"/>
      <c r="M242" s="68"/>
      <c r="N242" s="68">
        <v>28.999999999999996</v>
      </c>
      <c r="O242" s="68"/>
      <c r="P242" s="68"/>
      <c r="Q242" s="68"/>
      <c r="R242" s="68"/>
      <c r="V242" s="67"/>
    </row>
    <row r="243" spans="1:22" x14ac:dyDescent="0.35">
      <c r="A243" s="67">
        <v>42999</v>
      </c>
      <c r="B243">
        <v>2500.6</v>
      </c>
      <c r="C243">
        <v>56.75</v>
      </c>
      <c r="D243">
        <v>66.86</v>
      </c>
      <c r="E243">
        <v>25.46</v>
      </c>
      <c r="F243">
        <v>70.569999999999993</v>
      </c>
      <c r="G243" s="67">
        <v>42900</v>
      </c>
      <c r="H243" s="68"/>
      <c r="I243" s="68"/>
      <c r="J243" s="68"/>
      <c r="K243" s="68">
        <v>36</v>
      </c>
      <c r="L243" s="68"/>
      <c r="M243" s="68"/>
      <c r="N243" s="68">
        <v>34</v>
      </c>
      <c r="O243" s="68"/>
      <c r="P243" s="68"/>
      <c r="Q243" s="68"/>
      <c r="R243" s="68"/>
      <c r="V243" s="67"/>
    </row>
    <row r="244" spans="1:22" x14ac:dyDescent="0.35">
      <c r="A244" s="67">
        <v>43000</v>
      </c>
      <c r="B244">
        <v>2502.2199999999998</v>
      </c>
      <c r="C244">
        <v>56.55</v>
      </c>
      <c r="D244">
        <v>67.2</v>
      </c>
      <c r="E244">
        <v>25.43</v>
      </c>
      <c r="F244">
        <v>70.75</v>
      </c>
      <c r="G244" s="67">
        <v>42901</v>
      </c>
      <c r="H244" s="68"/>
      <c r="I244" s="68"/>
      <c r="J244" s="68"/>
      <c r="K244" s="68">
        <v>36</v>
      </c>
      <c r="L244" s="68"/>
      <c r="M244" s="68"/>
      <c r="N244" s="68">
        <v>34</v>
      </c>
      <c r="O244" s="68"/>
      <c r="P244" s="68"/>
      <c r="Q244" s="68"/>
      <c r="R244" s="68"/>
      <c r="V244" s="67"/>
    </row>
    <row r="245" spans="1:22" x14ac:dyDescent="0.35">
      <c r="A245" s="67">
        <v>43003</v>
      </c>
      <c r="B245">
        <v>2496.66</v>
      </c>
      <c r="C245">
        <v>56.65</v>
      </c>
      <c r="D245">
        <v>68.17</v>
      </c>
      <c r="E245">
        <v>25.4</v>
      </c>
      <c r="F245">
        <v>70.75</v>
      </c>
      <c r="G245" s="67">
        <v>42902</v>
      </c>
      <c r="H245" s="68"/>
      <c r="I245" s="68"/>
      <c r="J245" s="68"/>
      <c r="K245" s="68">
        <v>33</v>
      </c>
      <c r="L245" s="68"/>
      <c r="M245" s="68"/>
      <c r="N245" s="68">
        <v>30</v>
      </c>
      <c r="O245" s="68"/>
      <c r="P245" s="68"/>
      <c r="Q245" s="68"/>
      <c r="R245" s="68"/>
      <c r="V245" s="67"/>
    </row>
    <row r="246" spans="1:22" x14ac:dyDescent="0.35">
      <c r="A246" s="67">
        <v>43004</v>
      </c>
      <c r="B246">
        <v>2496.84</v>
      </c>
      <c r="C246">
        <v>56.4</v>
      </c>
      <c r="D246">
        <v>68.14</v>
      </c>
      <c r="E246">
        <v>25.39</v>
      </c>
      <c r="F246">
        <v>70.75</v>
      </c>
      <c r="G246" s="67">
        <v>42903</v>
      </c>
      <c r="H246" s="68"/>
      <c r="I246" s="68"/>
      <c r="J246" s="68"/>
      <c r="K246" s="68">
        <v>33</v>
      </c>
      <c r="L246" s="68"/>
      <c r="M246" s="68"/>
      <c r="N246" s="68">
        <v>30</v>
      </c>
      <c r="O246" s="68"/>
      <c r="P246" s="68"/>
      <c r="Q246" s="68"/>
      <c r="R246" s="68"/>
      <c r="V246" s="67"/>
    </row>
    <row r="247" spans="1:22" x14ac:dyDescent="0.35">
      <c r="A247" s="67">
        <v>43005</v>
      </c>
      <c r="B247">
        <v>2507.04</v>
      </c>
      <c r="C247">
        <v>56.4</v>
      </c>
      <c r="D247">
        <v>68.430000000000007</v>
      </c>
      <c r="E247">
        <v>25.7</v>
      </c>
      <c r="F247">
        <v>70.83</v>
      </c>
      <c r="G247" s="67">
        <v>42904</v>
      </c>
      <c r="H247" s="68"/>
      <c r="I247" s="68"/>
      <c r="J247" s="68"/>
      <c r="K247" s="68">
        <v>33</v>
      </c>
      <c r="L247" s="68"/>
      <c r="M247" s="68"/>
      <c r="N247" s="68">
        <v>31</v>
      </c>
      <c r="O247" s="68"/>
      <c r="P247" s="68"/>
      <c r="Q247" s="68"/>
      <c r="R247" s="68"/>
      <c r="V247" s="67"/>
    </row>
    <row r="248" spans="1:22" x14ac:dyDescent="0.35">
      <c r="A248" s="67">
        <v>43006</v>
      </c>
      <c r="B248">
        <v>2510.06</v>
      </c>
      <c r="C248">
        <v>56.8</v>
      </c>
      <c r="D248">
        <v>68.489999999999995</v>
      </c>
      <c r="E248">
        <v>25.74</v>
      </c>
      <c r="F248">
        <v>70.790000000000006</v>
      </c>
      <c r="G248" s="67">
        <v>42905</v>
      </c>
      <c r="H248" s="68"/>
      <c r="I248" s="68"/>
      <c r="J248" s="68"/>
      <c r="K248" s="68">
        <v>50</v>
      </c>
      <c r="L248" s="68"/>
      <c r="M248" s="68"/>
      <c r="N248" s="68">
        <v>36</v>
      </c>
      <c r="O248" s="68"/>
      <c r="P248" s="68"/>
      <c r="Q248" s="68"/>
      <c r="R248" s="68"/>
      <c r="V248" s="67"/>
    </row>
    <row r="249" spans="1:22" x14ac:dyDescent="0.35">
      <c r="A249" s="67">
        <v>43007</v>
      </c>
      <c r="B249">
        <v>2519.36</v>
      </c>
      <c r="C249">
        <v>56.8</v>
      </c>
      <c r="D249">
        <v>68.48</v>
      </c>
      <c r="E249">
        <v>25.86</v>
      </c>
      <c r="F249">
        <v>71</v>
      </c>
      <c r="G249" s="67">
        <v>42906</v>
      </c>
      <c r="H249" s="68"/>
      <c r="I249" s="68"/>
      <c r="J249" s="68"/>
      <c r="K249" s="68">
        <v>40</v>
      </c>
      <c r="L249" s="68"/>
      <c r="M249" s="68"/>
      <c r="N249" s="68">
        <v>38</v>
      </c>
      <c r="O249" s="68"/>
      <c r="P249" s="68"/>
      <c r="Q249" s="68"/>
      <c r="R249" s="68"/>
      <c r="V249" s="67"/>
    </row>
    <row r="250" spans="1:22" x14ac:dyDescent="0.35">
      <c r="A250" s="67">
        <v>43010</v>
      </c>
      <c r="B250">
        <v>2529.12</v>
      </c>
      <c r="C250">
        <v>57.42</v>
      </c>
      <c r="D250">
        <v>68.459999999999994</v>
      </c>
      <c r="E250">
        <v>26.08</v>
      </c>
      <c r="F250">
        <v>71.489999999999995</v>
      </c>
      <c r="G250" s="67">
        <v>42907</v>
      </c>
      <c r="H250" s="68"/>
      <c r="I250" s="68"/>
      <c r="J250" s="68"/>
      <c r="K250" s="68">
        <v>47</v>
      </c>
      <c r="L250" s="68"/>
      <c r="M250" s="68"/>
      <c r="N250" s="68">
        <v>37</v>
      </c>
      <c r="O250" s="68"/>
      <c r="P250" s="68"/>
      <c r="Q250" s="68"/>
      <c r="R250" s="68"/>
      <c r="V250" s="67"/>
    </row>
    <row r="251" spans="1:22" x14ac:dyDescent="0.35">
      <c r="A251" s="67">
        <v>43011</v>
      </c>
      <c r="B251">
        <v>2534.58</v>
      </c>
      <c r="C251">
        <v>57.66</v>
      </c>
      <c r="D251">
        <v>68.39</v>
      </c>
      <c r="E251">
        <v>26.17</v>
      </c>
      <c r="F251">
        <v>71.8</v>
      </c>
      <c r="G251" s="67">
        <v>42908</v>
      </c>
      <c r="H251" s="68"/>
      <c r="I251" s="68"/>
      <c r="J251" s="68"/>
      <c r="K251" s="68">
        <v>52</v>
      </c>
      <c r="L251" s="68"/>
      <c r="M251" s="68"/>
      <c r="N251" s="68">
        <v>43</v>
      </c>
      <c r="O251" s="68"/>
      <c r="P251" s="68"/>
      <c r="Q251" s="68"/>
      <c r="R251" s="68"/>
      <c r="V251" s="67"/>
    </row>
    <row r="252" spans="1:22" x14ac:dyDescent="0.35">
      <c r="A252" s="67">
        <v>43012</v>
      </c>
      <c r="B252">
        <v>2537.7399999999998</v>
      </c>
      <c r="C252">
        <v>57.68</v>
      </c>
      <c r="D252">
        <v>68.34</v>
      </c>
      <c r="E252">
        <v>26.05</v>
      </c>
      <c r="F252">
        <v>71.78</v>
      </c>
      <c r="G252" s="67">
        <v>42909</v>
      </c>
      <c r="H252" s="68"/>
      <c r="I252" s="68"/>
      <c r="J252" s="68"/>
      <c r="K252" s="68">
        <v>44</v>
      </c>
      <c r="L252" s="68"/>
      <c r="M252" s="68"/>
      <c r="N252" s="68">
        <v>41</v>
      </c>
      <c r="O252" s="68"/>
      <c r="P252" s="68"/>
      <c r="Q252" s="68"/>
      <c r="R252" s="68"/>
      <c r="V252" s="67"/>
    </row>
    <row r="253" spans="1:22" x14ac:dyDescent="0.35">
      <c r="A253" s="67">
        <v>43013</v>
      </c>
      <c r="B253">
        <v>2552.0700000000002</v>
      </c>
      <c r="C253">
        <v>58.03</v>
      </c>
      <c r="D253">
        <v>68.650000000000006</v>
      </c>
      <c r="E253">
        <v>26.32</v>
      </c>
      <c r="F253">
        <v>71.95</v>
      </c>
      <c r="G253" s="67">
        <v>42910</v>
      </c>
      <c r="H253" s="68"/>
      <c r="I253" s="68"/>
      <c r="J253" s="68"/>
      <c r="K253" s="68">
        <v>40</v>
      </c>
      <c r="L253" s="68"/>
      <c r="M253" s="68"/>
      <c r="N253" s="68">
        <v>42</v>
      </c>
      <c r="O253" s="68"/>
      <c r="P253" s="68"/>
      <c r="Q253" s="68"/>
      <c r="R253" s="68"/>
      <c r="V253" s="67"/>
    </row>
    <row r="254" spans="1:22" x14ac:dyDescent="0.35">
      <c r="A254" s="67">
        <v>43014</v>
      </c>
      <c r="B254">
        <v>2549.33</v>
      </c>
      <c r="C254">
        <v>57.9</v>
      </c>
      <c r="D254">
        <v>68.069999999999993</v>
      </c>
      <c r="E254">
        <v>26.35</v>
      </c>
      <c r="F254">
        <v>71.94</v>
      </c>
      <c r="G254" s="67">
        <v>42911</v>
      </c>
      <c r="H254" s="68"/>
      <c r="I254" s="68"/>
      <c r="J254" s="68"/>
      <c r="K254" s="68">
        <v>43</v>
      </c>
      <c r="L254" s="68"/>
      <c r="M254" s="68"/>
      <c r="N254" s="68">
        <v>35</v>
      </c>
      <c r="O254" s="68"/>
      <c r="P254" s="68"/>
      <c r="Q254" s="68"/>
      <c r="R254" s="68"/>
      <c r="V254" s="67"/>
    </row>
    <row r="255" spans="1:22" x14ac:dyDescent="0.35">
      <c r="A255" s="67">
        <v>43017</v>
      </c>
      <c r="B255">
        <v>2544.73</v>
      </c>
      <c r="C255">
        <v>57.89</v>
      </c>
      <c r="D255">
        <v>68.209999999999994</v>
      </c>
      <c r="E255">
        <v>26.25</v>
      </c>
      <c r="F255">
        <v>71.739999999999995</v>
      </c>
      <c r="G255" s="67">
        <v>42912</v>
      </c>
      <c r="H255" s="68"/>
      <c r="I255" s="68"/>
      <c r="J255" s="68"/>
      <c r="K255" s="68">
        <v>43</v>
      </c>
      <c r="L255" s="68"/>
      <c r="M255" s="68"/>
      <c r="N255" s="68">
        <v>37</v>
      </c>
      <c r="O255" s="68"/>
      <c r="P255" s="68"/>
      <c r="Q255" s="68"/>
      <c r="R255" s="68"/>
      <c r="V255" s="67"/>
    </row>
    <row r="256" spans="1:22" x14ac:dyDescent="0.35">
      <c r="A256" s="67">
        <v>43018</v>
      </c>
      <c r="B256">
        <v>2550.64</v>
      </c>
      <c r="C256">
        <v>57.93</v>
      </c>
      <c r="D256">
        <v>68.27</v>
      </c>
      <c r="E256">
        <v>26.37</v>
      </c>
      <c r="F256">
        <v>71.849999999999994</v>
      </c>
      <c r="G256" s="67">
        <v>42913</v>
      </c>
      <c r="H256" s="68"/>
      <c r="I256" s="68"/>
      <c r="J256" s="68"/>
      <c r="K256" s="68">
        <v>50</v>
      </c>
      <c r="L256" s="68"/>
      <c r="M256" s="68"/>
      <c r="N256" s="68">
        <v>43</v>
      </c>
      <c r="O256" s="68"/>
      <c r="P256" s="68"/>
      <c r="Q256" s="68"/>
      <c r="R256" s="68"/>
      <c r="V256" s="67"/>
    </row>
    <row r="257" spans="1:22" x14ac:dyDescent="0.35">
      <c r="A257" s="67">
        <v>43019</v>
      </c>
      <c r="B257">
        <v>2555.2399999999998</v>
      </c>
      <c r="C257">
        <v>57.96</v>
      </c>
      <c r="D257">
        <v>68.430000000000007</v>
      </c>
      <c r="E257">
        <v>26.32</v>
      </c>
      <c r="F257">
        <v>71.81</v>
      </c>
      <c r="G257" s="67">
        <v>42914</v>
      </c>
      <c r="H257" s="68"/>
      <c r="I257" s="68"/>
      <c r="J257" s="68"/>
      <c r="K257" s="68">
        <v>40</v>
      </c>
      <c r="L257" s="68"/>
      <c r="M257" s="68"/>
      <c r="N257" s="68">
        <v>39</v>
      </c>
      <c r="O257" s="68"/>
      <c r="P257" s="68"/>
      <c r="Q257" s="68"/>
      <c r="R257" s="68"/>
      <c r="V257" s="67"/>
    </row>
    <row r="258" spans="1:22" x14ac:dyDescent="0.35">
      <c r="A258" s="67">
        <v>43020</v>
      </c>
      <c r="B258">
        <v>2550.9299999999998</v>
      </c>
      <c r="C258">
        <v>58.07</v>
      </c>
      <c r="D258">
        <v>68.180000000000007</v>
      </c>
      <c r="E258">
        <v>26.12</v>
      </c>
      <c r="F258">
        <v>72.19</v>
      </c>
      <c r="G258" s="67">
        <v>42915</v>
      </c>
      <c r="H258" s="68"/>
      <c r="I258" s="68"/>
      <c r="J258" s="68"/>
      <c r="K258" s="68">
        <v>40</v>
      </c>
      <c r="L258" s="68"/>
      <c r="M258" s="68"/>
      <c r="N258" s="68">
        <v>38</v>
      </c>
      <c r="O258" s="68"/>
      <c r="P258" s="68"/>
      <c r="Q258" s="68"/>
      <c r="R258" s="68"/>
      <c r="V258" s="67"/>
    </row>
    <row r="259" spans="1:22" x14ac:dyDescent="0.35">
      <c r="A259" s="67">
        <v>43021</v>
      </c>
      <c r="B259">
        <v>2553.17</v>
      </c>
      <c r="C259">
        <v>58.35</v>
      </c>
      <c r="D259">
        <v>68.14</v>
      </c>
      <c r="E259">
        <v>26.13</v>
      </c>
      <c r="F259">
        <v>72.06</v>
      </c>
      <c r="G259" s="67">
        <v>42916</v>
      </c>
      <c r="H259" s="68"/>
      <c r="I259" s="68"/>
      <c r="J259" s="68"/>
      <c r="K259" s="68">
        <v>40</v>
      </c>
      <c r="L259" s="68"/>
      <c r="M259" s="68"/>
      <c r="N259" s="68">
        <v>38</v>
      </c>
      <c r="O259" s="68"/>
      <c r="P259" s="68"/>
      <c r="Q259" s="68"/>
      <c r="R259" s="68"/>
      <c r="V259" s="67"/>
    </row>
    <row r="260" spans="1:22" x14ac:dyDescent="0.35">
      <c r="A260" s="67">
        <v>43024</v>
      </c>
      <c r="B260">
        <v>2557.64</v>
      </c>
      <c r="C260">
        <v>58.31</v>
      </c>
      <c r="D260">
        <v>68.290000000000006</v>
      </c>
      <c r="E260">
        <v>26.3</v>
      </c>
      <c r="F260">
        <v>72.14</v>
      </c>
      <c r="G260" s="67">
        <v>42917</v>
      </c>
      <c r="H260" s="68"/>
      <c r="I260" s="68"/>
      <c r="J260" s="68"/>
      <c r="K260" s="68">
        <v>43</v>
      </c>
      <c r="L260" s="68"/>
      <c r="M260" s="68"/>
      <c r="N260" s="68">
        <v>35</v>
      </c>
      <c r="O260" s="68"/>
      <c r="P260" s="68"/>
      <c r="Q260" s="68"/>
      <c r="R260" s="68"/>
      <c r="V260" s="67"/>
    </row>
    <row r="261" spans="1:22" x14ac:dyDescent="0.35">
      <c r="A261" s="67">
        <v>43025</v>
      </c>
      <c r="B261">
        <v>2559.36</v>
      </c>
      <c r="C261">
        <v>58.16</v>
      </c>
      <c r="D261">
        <v>68.33</v>
      </c>
      <c r="E261">
        <v>26.17</v>
      </c>
      <c r="F261">
        <v>71.95</v>
      </c>
      <c r="G261" s="67">
        <v>42918</v>
      </c>
      <c r="H261" s="68"/>
      <c r="I261" s="68"/>
      <c r="J261" s="68"/>
      <c r="K261" s="68">
        <v>43</v>
      </c>
      <c r="L261" s="68"/>
      <c r="M261" s="68"/>
      <c r="N261" s="68">
        <v>41</v>
      </c>
      <c r="O261" s="68"/>
      <c r="P261" s="68"/>
      <c r="Q261" s="68"/>
      <c r="R261" s="68"/>
      <c r="V261" s="67"/>
    </row>
    <row r="262" spans="1:22" x14ac:dyDescent="0.35">
      <c r="A262" s="67">
        <v>43026</v>
      </c>
      <c r="B262">
        <v>2561.2600000000002</v>
      </c>
      <c r="C262">
        <v>58.02</v>
      </c>
      <c r="D262">
        <v>67.849999999999994</v>
      </c>
      <c r="E262">
        <v>26.31</v>
      </c>
      <c r="F262">
        <v>71.98</v>
      </c>
      <c r="G262" s="67">
        <v>42919</v>
      </c>
      <c r="H262" s="68"/>
      <c r="I262" s="68"/>
      <c r="J262" s="68"/>
      <c r="K262" s="68">
        <v>38</v>
      </c>
      <c r="L262" s="68"/>
      <c r="M262" s="68"/>
      <c r="N262" s="68">
        <v>35</v>
      </c>
      <c r="O262" s="68"/>
      <c r="P262" s="68"/>
      <c r="Q262" s="68"/>
      <c r="R262" s="68"/>
      <c r="V262" s="67"/>
    </row>
    <row r="263" spans="1:22" x14ac:dyDescent="0.35">
      <c r="A263" s="67">
        <v>43027</v>
      </c>
      <c r="B263">
        <v>2562.1</v>
      </c>
      <c r="C263">
        <v>58.24</v>
      </c>
      <c r="D263">
        <v>67.64</v>
      </c>
      <c r="E263">
        <v>26.33</v>
      </c>
      <c r="F263">
        <v>72.180000000000007</v>
      </c>
      <c r="G263" s="67">
        <v>42920</v>
      </c>
      <c r="H263" s="68"/>
      <c r="I263" s="68"/>
      <c r="J263" s="68"/>
      <c r="K263" s="68">
        <v>40</v>
      </c>
      <c r="L263" s="68"/>
      <c r="M263" s="68"/>
      <c r="N263" s="68">
        <v>37</v>
      </c>
      <c r="O263" s="68"/>
      <c r="P263" s="68"/>
      <c r="Q263" s="68"/>
      <c r="R263" s="68"/>
      <c r="V263" s="67"/>
    </row>
    <row r="264" spans="1:22" x14ac:dyDescent="0.35">
      <c r="A264" s="67">
        <v>43028</v>
      </c>
      <c r="B264">
        <v>2575.21</v>
      </c>
      <c r="C264">
        <v>58.74</v>
      </c>
      <c r="D264">
        <v>67.77</v>
      </c>
      <c r="E264">
        <v>26.64</v>
      </c>
      <c r="F264">
        <v>72.959999999999994</v>
      </c>
      <c r="G264" s="67">
        <v>42921</v>
      </c>
      <c r="H264" s="68"/>
      <c r="I264" s="68"/>
      <c r="J264" s="68"/>
      <c r="K264" s="68">
        <v>36</v>
      </c>
      <c r="L264" s="68"/>
      <c r="M264" s="68"/>
      <c r="N264" s="68">
        <v>31</v>
      </c>
      <c r="O264" s="68"/>
      <c r="P264" s="68"/>
      <c r="Q264" s="68"/>
      <c r="R264" s="68"/>
      <c r="V264" s="67"/>
    </row>
    <row r="265" spans="1:22" x14ac:dyDescent="0.35">
      <c r="A265" s="67">
        <v>43031</v>
      </c>
      <c r="B265">
        <v>2564.98</v>
      </c>
      <c r="C265">
        <v>58.63</v>
      </c>
      <c r="D265">
        <v>67.42</v>
      </c>
      <c r="E265">
        <v>26.62</v>
      </c>
      <c r="F265">
        <v>72.5</v>
      </c>
      <c r="G265" s="67">
        <v>42922</v>
      </c>
      <c r="H265" s="68"/>
      <c r="I265" s="68"/>
      <c r="J265" s="68"/>
      <c r="K265" s="68">
        <v>36</v>
      </c>
      <c r="L265" s="68"/>
      <c r="M265" s="68"/>
      <c r="N265" s="68">
        <v>37</v>
      </c>
      <c r="O265" s="68"/>
      <c r="P265" s="68"/>
      <c r="Q265" s="68"/>
      <c r="R265" s="68"/>
      <c r="V265" s="67"/>
    </row>
    <row r="266" spans="1:22" x14ac:dyDescent="0.35">
      <c r="A266" s="67">
        <v>43032</v>
      </c>
      <c r="B266">
        <v>2569.13</v>
      </c>
      <c r="C266">
        <v>58.96</v>
      </c>
      <c r="D266">
        <v>67.55</v>
      </c>
      <c r="E266">
        <v>26.81</v>
      </c>
      <c r="F266">
        <v>72.91</v>
      </c>
      <c r="G266" s="67">
        <v>42923</v>
      </c>
      <c r="H266" s="68"/>
      <c r="I266" s="68"/>
      <c r="J266" s="68"/>
      <c r="K266" s="68">
        <v>40</v>
      </c>
      <c r="L266" s="68"/>
      <c r="M266" s="68"/>
      <c r="N266" s="68">
        <v>37</v>
      </c>
      <c r="O266" s="68"/>
      <c r="P266" s="68"/>
      <c r="Q266" s="68"/>
      <c r="R266" s="68"/>
      <c r="V266" s="67"/>
    </row>
    <row r="267" spans="1:22" x14ac:dyDescent="0.35">
      <c r="A267" s="67">
        <v>43033</v>
      </c>
      <c r="B267">
        <v>2557.15</v>
      </c>
      <c r="C267">
        <v>58.65</v>
      </c>
      <c r="D267">
        <v>67.08</v>
      </c>
      <c r="E267">
        <v>26.65</v>
      </c>
      <c r="F267">
        <v>72.19</v>
      </c>
      <c r="G267" s="67">
        <v>42924</v>
      </c>
      <c r="H267" s="68"/>
      <c r="I267" s="68"/>
      <c r="J267" s="68"/>
      <c r="K267" s="68">
        <v>40</v>
      </c>
      <c r="L267" s="68"/>
      <c r="M267" s="68"/>
      <c r="N267" s="68">
        <v>36</v>
      </c>
      <c r="O267" s="68"/>
      <c r="P267" s="68"/>
      <c r="Q267" s="68"/>
      <c r="R267" s="68"/>
      <c r="V267" s="67"/>
    </row>
    <row r="268" spans="1:22" x14ac:dyDescent="0.35">
      <c r="A268" s="67">
        <v>43034</v>
      </c>
      <c r="B268">
        <v>2560.4</v>
      </c>
      <c r="C268">
        <v>59.43</v>
      </c>
      <c r="D268">
        <v>67.22</v>
      </c>
      <c r="E268">
        <v>26.8</v>
      </c>
      <c r="F268">
        <v>72.290000000000006</v>
      </c>
      <c r="G268" s="67">
        <v>42925</v>
      </c>
      <c r="H268" s="68"/>
      <c r="I268" s="68"/>
      <c r="J268" s="68"/>
      <c r="K268" s="68">
        <v>40</v>
      </c>
      <c r="L268" s="68"/>
      <c r="M268" s="68"/>
      <c r="N268" s="68">
        <v>35</v>
      </c>
      <c r="O268" s="68"/>
      <c r="P268" s="68"/>
      <c r="Q268" s="68"/>
      <c r="R268" s="68"/>
      <c r="V268" s="67"/>
    </row>
    <row r="269" spans="1:22" x14ac:dyDescent="0.35">
      <c r="A269" s="67">
        <v>43035</v>
      </c>
      <c r="B269">
        <v>2581.0700000000002</v>
      </c>
      <c r="C269">
        <v>59.12</v>
      </c>
      <c r="D269">
        <v>67.34</v>
      </c>
      <c r="E269">
        <v>26.78</v>
      </c>
      <c r="F269">
        <v>72.319999999999993</v>
      </c>
      <c r="G269" s="67">
        <v>42926</v>
      </c>
      <c r="H269" s="68"/>
      <c r="I269" s="68"/>
      <c r="J269" s="68"/>
      <c r="K269" s="68">
        <v>40</v>
      </c>
      <c r="L269" s="68"/>
      <c r="M269" s="68"/>
      <c r="N269" s="68">
        <v>37</v>
      </c>
      <c r="O269" s="68"/>
      <c r="P269" s="68"/>
      <c r="Q269" s="68"/>
      <c r="R269" s="68"/>
      <c r="V269" s="67"/>
    </row>
    <row r="270" spans="1:22" x14ac:dyDescent="0.35">
      <c r="A270" s="67">
        <v>43038</v>
      </c>
      <c r="B270">
        <v>2572.83</v>
      </c>
      <c r="C270">
        <v>58.84</v>
      </c>
      <c r="D270">
        <v>67.69</v>
      </c>
      <c r="E270">
        <v>26.67</v>
      </c>
      <c r="F270">
        <v>71.819999999999993</v>
      </c>
      <c r="G270" s="67">
        <v>42927</v>
      </c>
      <c r="H270" s="68"/>
      <c r="I270" s="68"/>
      <c r="J270" s="68"/>
      <c r="K270" s="68">
        <v>43</v>
      </c>
      <c r="L270" s="68"/>
      <c r="M270" s="68"/>
      <c r="N270" s="68">
        <v>39</v>
      </c>
      <c r="O270" s="68"/>
      <c r="P270" s="68"/>
      <c r="Q270" s="68"/>
      <c r="R270" s="68"/>
      <c r="V270" s="67"/>
    </row>
    <row r="271" spans="1:22" x14ac:dyDescent="0.35">
      <c r="A271" s="67">
        <v>43039</v>
      </c>
      <c r="B271">
        <v>2575.2600000000002</v>
      </c>
      <c r="C271">
        <v>59</v>
      </c>
      <c r="D271">
        <v>67.91</v>
      </c>
      <c r="E271">
        <v>26.6</v>
      </c>
      <c r="F271">
        <v>71.53</v>
      </c>
      <c r="G271" s="67">
        <v>42928</v>
      </c>
      <c r="H271" s="68"/>
      <c r="I271" s="68"/>
      <c r="J271" s="68"/>
      <c r="K271" s="68">
        <v>40</v>
      </c>
      <c r="L271" s="68"/>
      <c r="M271" s="68"/>
      <c r="N271" s="68">
        <v>35</v>
      </c>
      <c r="O271" s="68"/>
      <c r="P271" s="68"/>
      <c r="Q271" s="68"/>
      <c r="R271" s="68"/>
      <c r="V271" s="67"/>
    </row>
    <row r="272" spans="1:22" x14ac:dyDescent="0.35">
      <c r="A272" s="67">
        <v>43040</v>
      </c>
      <c r="B272">
        <v>2579.36</v>
      </c>
      <c r="C272">
        <v>59.29</v>
      </c>
      <c r="D272">
        <v>68.680000000000007</v>
      </c>
      <c r="E272">
        <v>26.64</v>
      </c>
      <c r="F272">
        <v>71.489999999999995</v>
      </c>
      <c r="G272" s="67">
        <v>42929</v>
      </c>
      <c r="H272" s="68"/>
      <c r="I272" s="68"/>
      <c r="J272" s="68"/>
      <c r="K272" s="68">
        <v>39</v>
      </c>
      <c r="L272" s="68"/>
      <c r="M272" s="68"/>
      <c r="N272" s="68">
        <v>37</v>
      </c>
      <c r="O272" s="68"/>
      <c r="P272" s="68"/>
      <c r="Q272" s="68"/>
      <c r="R272" s="68"/>
      <c r="V272" s="67"/>
    </row>
    <row r="273" spans="1:22" x14ac:dyDescent="0.35">
      <c r="A273" s="67">
        <v>43041</v>
      </c>
      <c r="B273">
        <v>2579.85</v>
      </c>
      <c r="C273">
        <v>58.86</v>
      </c>
      <c r="D273">
        <v>68.48</v>
      </c>
      <c r="E273">
        <v>26.89</v>
      </c>
      <c r="F273">
        <v>71.900000000000006</v>
      </c>
      <c r="G273" s="67">
        <v>42930</v>
      </c>
      <c r="H273" s="68"/>
      <c r="I273" s="68"/>
      <c r="J273" s="68"/>
      <c r="K273" s="68">
        <v>38</v>
      </c>
      <c r="L273" s="68"/>
      <c r="M273" s="68"/>
      <c r="N273" s="68">
        <v>42</v>
      </c>
      <c r="O273" s="68"/>
      <c r="P273" s="68"/>
      <c r="Q273" s="68"/>
      <c r="R273" s="68"/>
      <c r="V273" s="67"/>
    </row>
    <row r="274" spans="1:22" x14ac:dyDescent="0.35">
      <c r="A274" s="67">
        <v>43042</v>
      </c>
      <c r="B274">
        <v>2587.84</v>
      </c>
      <c r="C274">
        <v>58.83</v>
      </c>
      <c r="D274">
        <v>68.680000000000007</v>
      </c>
      <c r="E274">
        <v>26.78</v>
      </c>
      <c r="F274">
        <v>71.83</v>
      </c>
      <c r="G274" s="67">
        <v>42931</v>
      </c>
      <c r="H274" s="68"/>
      <c r="I274" s="68"/>
      <c r="J274" s="68"/>
      <c r="K274" s="68">
        <v>38</v>
      </c>
      <c r="L274" s="68"/>
      <c r="M274" s="68"/>
      <c r="N274" s="68">
        <v>42</v>
      </c>
      <c r="O274" s="68"/>
      <c r="P274" s="68"/>
      <c r="Q274" s="68"/>
      <c r="R274" s="68"/>
      <c r="V274" s="67"/>
    </row>
    <row r="275" spans="1:22" x14ac:dyDescent="0.35">
      <c r="A275" s="67">
        <v>43045</v>
      </c>
      <c r="B275">
        <v>2591.13</v>
      </c>
      <c r="C275">
        <v>58.58</v>
      </c>
      <c r="D275">
        <v>70.25</v>
      </c>
      <c r="E275">
        <v>26.75</v>
      </c>
      <c r="F275">
        <v>71.87</v>
      </c>
      <c r="G275" s="67">
        <v>42932</v>
      </c>
      <c r="H275" s="68"/>
      <c r="I275" s="68"/>
      <c r="J275" s="68"/>
      <c r="K275" s="68">
        <v>38</v>
      </c>
      <c r="L275" s="68"/>
      <c r="M275" s="68"/>
      <c r="N275" s="68">
        <v>40</v>
      </c>
      <c r="O275" s="68"/>
      <c r="P275" s="68"/>
      <c r="Q275" s="68"/>
      <c r="R275" s="68"/>
      <c r="V275" s="67"/>
    </row>
    <row r="276" spans="1:22" x14ac:dyDescent="0.35">
      <c r="A276" s="67">
        <v>43046</v>
      </c>
      <c r="B276">
        <v>2590.64</v>
      </c>
      <c r="C276">
        <v>58.64</v>
      </c>
      <c r="D276">
        <v>70.16</v>
      </c>
      <c r="E276">
        <v>26.38</v>
      </c>
      <c r="F276">
        <v>71.98</v>
      </c>
      <c r="G276" s="67">
        <v>42933</v>
      </c>
      <c r="H276" s="68"/>
      <c r="I276" s="68"/>
      <c r="J276" s="68"/>
      <c r="K276" s="68">
        <v>45</v>
      </c>
      <c r="L276" s="68"/>
      <c r="M276" s="68"/>
      <c r="N276" s="68">
        <v>35</v>
      </c>
      <c r="O276" s="68"/>
      <c r="P276" s="68"/>
      <c r="Q276" s="68"/>
      <c r="R276" s="68"/>
      <c r="V276" s="67"/>
    </row>
    <row r="277" spans="1:22" x14ac:dyDescent="0.35">
      <c r="A277" s="67">
        <v>43047</v>
      </c>
      <c r="B277">
        <v>2594.38</v>
      </c>
      <c r="C277">
        <v>58.7</v>
      </c>
      <c r="D277">
        <v>69.819999999999993</v>
      </c>
      <c r="E277">
        <v>26.25</v>
      </c>
      <c r="F277">
        <v>71.86</v>
      </c>
      <c r="G277" s="67">
        <v>42934</v>
      </c>
      <c r="H277" s="68"/>
      <c r="I277" s="68"/>
      <c r="J277" s="68"/>
      <c r="K277" s="68">
        <v>40</v>
      </c>
      <c r="L277" s="68"/>
      <c r="M277" s="68"/>
      <c r="N277" s="68">
        <v>38</v>
      </c>
      <c r="O277" s="68"/>
      <c r="P277" s="68"/>
      <c r="Q277" s="68"/>
      <c r="R277" s="68"/>
      <c r="V277" s="67"/>
    </row>
    <row r="278" spans="1:22" x14ac:dyDescent="0.35">
      <c r="A278" s="67">
        <v>43048</v>
      </c>
      <c r="B278">
        <v>2584.62</v>
      </c>
      <c r="C278">
        <v>58.2</v>
      </c>
      <c r="D278">
        <v>70.03</v>
      </c>
      <c r="E278">
        <v>26.16</v>
      </c>
      <c r="F278">
        <v>70.959999999999994</v>
      </c>
      <c r="G278" s="67">
        <v>42935</v>
      </c>
      <c r="H278" s="68"/>
      <c r="I278" s="68"/>
      <c r="J278" s="68"/>
      <c r="K278" s="68">
        <v>45</v>
      </c>
      <c r="L278" s="68"/>
      <c r="M278" s="68"/>
      <c r="N278" s="68">
        <v>43</v>
      </c>
      <c r="O278" s="68"/>
      <c r="P278" s="68"/>
      <c r="Q278" s="68"/>
      <c r="R278" s="68"/>
      <c r="V278" s="67"/>
    </row>
    <row r="279" spans="1:22" x14ac:dyDescent="0.35">
      <c r="A279" s="67">
        <v>43049</v>
      </c>
      <c r="B279">
        <v>2582.3000000000002</v>
      </c>
      <c r="C279">
        <v>58.11</v>
      </c>
      <c r="D279">
        <v>69.66</v>
      </c>
      <c r="E279">
        <v>26.08</v>
      </c>
      <c r="F279">
        <v>71.06</v>
      </c>
      <c r="G279" s="67">
        <v>42936</v>
      </c>
      <c r="H279" s="68"/>
      <c r="I279" s="68"/>
      <c r="J279" s="68"/>
      <c r="K279" s="68">
        <v>43</v>
      </c>
      <c r="L279" s="68"/>
      <c r="M279" s="68"/>
      <c r="N279" s="68">
        <v>36</v>
      </c>
      <c r="O279" s="68"/>
      <c r="P279" s="68"/>
      <c r="Q279" s="68"/>
      <c r="R279" s="68"/>
      <c r="V279" s="67"/>
    </row>
    <row r="280" spans="1:22" x14ac:dyDescent="0.35">
      <c r="A280" s="67">
        <v>43052</v>
      </c>
      <c r="B280">
        <v>2584.84</v>
      </c>
      <c r="C280">
        <v>58.41</v>
      </c>
      <c r="D280">
        <v>69.260000000000005</v>
      </c>
      <c r="E280">
        <v>26.12</v>
      </c>
      <c r="F280">
        <v>70.819999999999993</v>
      </c>
      <c r="G280" s="67">
        <v>42937</v>
      </c>
      <c r="H280" s="68"/>
      <c r="I280" s="68"/>
      <c r="J280" s="68"/>
      <c r="K280" s="68">
        <v>36</v>
      </c>
      <c r="L280" s="68"/>
      <c r="M280" s="68"/>
      <c r="N280" s="68">
        <v>35</v>
      </c>
      <c r="O280" s="68"/>
      <c r="P280" s="68"/>
      <c r="Q280" s="68"/>
      <c r="R280" s="68"/>
      <c r="V280" s="67"/>
    </row>
    <row r="281" spans="1:22" x14ac:dyDescent="0.35">
      <c r="A281" s="67">
        <v>43053</v>
      </c>
      <c r="B281">
        <v>2578.87</v>
      </c>
      <c r="C281">
        <v>57.88</v>
      </c>
      <c r="D281">
        <v>68.14</v>
      </c>
      <c r="E281">
        <v>26.11</v>
      </c>
      <c r="F281">
        <v>70.63</v>
      </c>
      <c r="G281" s="67">
        <v>42938</v>
      </c>
      <c r="H281" s="68"/>
      <c r="I281" s="68"/>
      <c r="J281" s="68"/>
      <c r="K281" s="68">
        <v>37</v>
      </c>
      <c r="L281" s="68"/>
      <c r="M281" s="68"/>
      <c r="N281" s="68">
        <v>35</v>
      </c>
      <c r="O281" s="68"/>
      <c r="P281" s="68"/>
      <c r="Q281" s="68"/>
      <c r="R281" s="68"/>
      <c r="V281" s="67"/>
    </row>
    <row r="282" spans="1:22" x14ac:dyDescent="0.35">
      <c r="A282" s="67">
        <v>43054</v>
      </c>
      <c r="B282">
        <v>2564.62</v>
      </c>
      <c r="C282">
        <v>57.53</v>
      </c>
      <c r="D282">
        <v>67.37</v>
      </c>
      <c r="E282">
        <v>26.18</v>
      </c>
      <c r="F282">
        <v>70.23</v>
      </c>
      <c r="G282" s="67">
        <v>42939</v>
      </c>
      <c r="H282" s="68"/>
      <c r="I282" s="68"/>
      <c r="J282" s="68"/>
      <c r="K282" s="68">
        <v>36</v>
      </c>
      <c r="L282" s="68"/>
      <c r="M282" s="68"/>
      <c r="N282" s="68">
        <v>34</v>
      </c>
      <c r="O282" s="68"/>
      <c r="P282" s="68"/>
      <c r="Q282" s="68"/>
      <c r="R282" s="68"/>
      <c r="V282" s="67"/>
    </row>
    <row r="283" spans="1:22" x14ac:dyDescent="0.35">
      <c r="A283" s="67">
        <v>43055</v>
      </c>
      <c r="B283">
        <v>2585.64</v>
      </c>
      <c r="C283">
        <v>58.23</v>
      </c>
      <c r="D283">
        <v>67.099999999999994</v>
      </c>
      <c r="E283">
        <v>26.19</v>
      </c>
      <c r="F283">
        <v>70.89</v>
      </c>
      <c r="G283" s="67">
        <v>42940</v>
      </c>
      <c r="H283" s="68"/>
      <c r="I283" s="68"/>
      <c r="J283" s="68"/>
      <c r="K283" s="68">
        <v>38</v>
      </c>
      <c r="L283" s="68"/>
      <c r="M283" s="68"/>
      <c r="N283" s="68">
        <v>44</v>
      </c>
      <c r="O283" s="68"/>
      <c r="P283" s="68"/>
      <c r="Q283" s="68"/>
      <c r="R283" s="68"/>
      <c r="V283" s="67"/>
    </row>
    <row r="284" spans="1:22" x14ac:dyDescent="0.35">
      <c r="A284" s="67">
        <v>43056</v>
      </c>
      <c r="B284">
        <v>2578.85</v>
      </c>
      <c r="C284">
        <v>58.31</v>
      </c>
      <c r="D284">
        <v>67.430000000000007</v>
      </c>
      <c r="E284">
        <v>26.16</v>
      </c>
      <c r="F284">
        <v>70.5</v>
      </c>
      <c r="G284" s="67">
        <v>42941</v>
      </c>
      <c r="H284" s="68"/>
      <c r="I284" s="68"/>
      <c r="J284" s="68"/>
      <c r="K284" s="68">
        <v>38</v>
      </c>
      <c r="L284" s="68"/>
      <c r="M284" s="68"/>
      <c r="N284" s="68">
        <v>36</v>
      </c>
      <c r="O284" s="68"/>
      <c r="P284" s="68"/>
      <c r="Q284" s="68"/>
      <c r="R284" s="68"/>
      <c r="V284" s="67"/>
    </row>
    <row r="285" spans="1:22" x14ac:dyDescent="0.35">
      <c r="A285" s="67">
        <v>43059</v>
      </c>
      <c r="B285">
        <v>2582.14</v>
      </c>
      <c r="C285">
        <v>58.39</v>
      </c>
      <c r="D285">
        <v>67.27</v>
      </c>
      <c r="E285">
        <v>26.28</v>
      </c>
      <c r="F285">
        <v>70.819999999999993</v>
      </c>
      <c r="G285" s="67">
        <v>42942</v>
      </c>
      <c r="H285" s="68"/>
      <c r="I285" s="68"/>
      <c r="J285" s="68"/>
      <c r="K285" s="68">
        <v>45</v>
      </c>
      <c r="L285" s="68"/>
      <c r="M285" s="68"/>
      <c r="N285" s="68">
        <v>36</v>
      </c>
      <c r="O285" s="68"/>
      <c r="P285" s="68"/>
      <c r="Q285" s="68"/>
      <c r="R285" s="68"/>
      <c r="V285" s="67"/>
    </row>
    <row r="286" spans="1:22" x14ac:dyDescent="0.35">
      <c r="A286" s="67">
        <v>43060</v>
      </c>
      <c r="B286">
        <v>2599.0300000000002</v>
      </c>
      <c r="C286">
        <v>58.7</v>
      </c>
      <c r="D286">
        <v>67.42</v>
      </c>
      <c r="E286">
        <v>26.36</v>
      </c>
      <c r="F286">
        <v>71.33</v>
      </c>
      <c r="G286" s="67">
        <v>42943</v>
      </c>
      <c r="H286" s="68"/>
      <c r="I286" s="68"/>
      <c r="J286" s="68"/>
      <c r="K286" s="68">
        <v>43</v>
      </c>
      <c r="L286" s="68"/>
      <c r="M286" s="68"/>
      <c r="N286" s="68">
        <v>37</v>
      </c>
      <c r="O286" s="68"/>
      <c r="P286" s="68"/>
      <c r="Q286" s="68"/>
      <c r="R286" s="68"/>
      <c r="V286" s="67"/>
    </row>
    <row r="287" spans="1:22" x14ac:dyDescent="0.35">
      <c r="A287" s="67">
        <v>43061</v>
      </c>
      <c r="B287">
        <v>2597.08</v>
      </c>
      <c r="C287">
        <v>58.54</v>
      </c>
      <c r="D287">
        <v>67.69</v>
      </c>
      <c r="E287">
        <v>26.23</v>
      </c>
      <c r="F287">
        <v>71.41</v>
      </c>
      <c r="G287" s="67">
        <v>42944</v>
      </c>
      <c r="H287" s="68"/>
      <c r="I287" s="68"/>
      <c r="J287" s="68"/>
      <c r="K287" s="68">
        <v>46</v>
      </c>
      <c r="L287" s="68"/>
      <c r="M287" s="68"/>
      <c r="N287" s="68">
        <v>39</v>
      </c>
      <c r="O287" s="68"/>
      <c r="P287" s="68"/>
      <c r="Q287" s="68"/>
      <c r="R287" s="68"/>
      <c r="V287" s="67"/>
    </row>
    <row r="288" spans="1:22" x14ac:dyDescent="0.35">
      <c r="A288" s="67">
        <v>43063</v>
      </c>
      <c r="B288">
        <v>2602.42</v>
      </c>
      <c r="C288">
        <v>58.84</v>
      </c>
      <c r="D288">
        <v>67.88</v>
      </c>
      <c r="E288">
        <v>26.22</v>
      </c>
      <c r="F288">
        <v>71.41</v>
      </c>
      <c r="G288" s="67">
        <v>42945</v>
      </c>
      <c r="H288" s="68"/>
      <c r="I288" s="68"/>
      <c r="J288" s="68"/>
      <c r="K288" s="68">
        <v>39</v>
      </c>
      <c r="L288" s="68"/>
      <c r="M288" s="68"/>
      <c r="N288" s="68">
        <v>32</v>
      </c>
      <c r="O288" s="68"/>
      <c r="P288" s="68"/>
      <c r="Q288" s="68"/>
      <c r="R288" s="68"/>
      <c r="V288" s="67"/>
    </row>
    <row r="289" spans="1:22" x14ac:dyDescent="0.35">
      <c r="A289" s="67">
        <v>43066</v>
      </c>
      <c r="B289">
        <v>2601.42</v>
      </c>
      <c r="C289">
        <v>58.49</v>
      </c>
      <c r="D289">
        <v>67.19</v>
      </c>
      <c r="E289">
        <v>26.2</v>
      </c>
      <c r="F289">
        <v>71.53</v>
      </c>
      <c r="G289" s="67">
        <v>42946</v>
      </c>
      <c r="H289" s="68"/>
      <c r="I289" s="68"/>
      <c r="J289" s="68"/>
      <c r="K289" s="68">
        <v>37</v>
      </c>
      <c r="L289" s="68"/>
      <c r="M289" s="68"/>
      <c r="N289" s="68">
        <v>33</v>
      </c>
      <c r="O289" s="68"/>
      <c r="P289" s="68"/>
      <c r="Q289" s="68"/>
      <c r="R289" s="68"/>
      <c r="V289" s="67"/>
    </row>
    <row r="290" spans="1:22" x14ac:dyDescent="0.35">
      <c r="A290" s="67">
        <v>43067</v>
      </c>
      <c r="B290">
        <v>2627.04</v>
      </c>
      <c r="C290">
        <v>59.14</v>
      </c>
      <c r="D290">
        <v>67.709999999999994</v>
      </c>
      <c r="E290">
        <v>26.88</v>
      </c>
      <c r="F290">
        <v>72.62</v>
      </c>
      <c r="G290" s="67">
        <v>42947</v>
      </c>
      <c r="H290" s="68"/>
      <c r="I290" s="68"/>
      <c r="J290" s="68"/>
      <c r="K290" s="68">
        <v>34</v>
      </c>
      <c r="L290" s="68"/>
      <c r="M290" s="68"/>
      <c r="N290" s="68">
        <v>31</v>
      </c>
      <c r="O290" s="68"/>
      <c r="P290" s="68"/>
      <c r="Q290" s="68"/>
      <c r="R290" s="68"/>
      <c r="V290" s="67"/>
    </row>
    <row r="291" spans="1:22" x14ac:dyDescent="0.35">
      <c r="A291" s="67">
        <v>43068</v>
      </c>
      <c r="B291">
        <v>2626.07</v>
      </c>
      <c r="C291">
        <v>59.23</v>
      </c>
      <c r="D291">
        <v>68.08</v>
      </c>
      <c r="E291">
        <v>27.34</v>
      </c>
      <c r="F291">
        <v>73.260000000000005</v>
      </c>
      <c r="G291" s="67">
        <v>42948</v>
      </c>
      <c r="H291" s="68"/>
      <c r="I291" s="68"/>
      <c r="J291" s="68"/>
      <c r="K291" s="68">
        <v>34</v>
      </c>
      <c r="L291" s="68"/>
      <c r="M291" s="68"/>
      <c r="N291" s="68">
        <v>31</v>
      </c>
      <c r="O291" s="68"/>
      <c r="P291" s="68"/>
      <c r="Q291" s="68"/>
      <c r="R291" s="68"/>
      <c r="V291" s="67"/>
    </row>
    <row r="292" spans="1:22" x14ac:dyDescent="0.35">
      <c r="A292" s="67">
        <v>43069</v>
      </c>
      <c r="B292">
        <v>2647.58</v>
      </c>
      <c r="C292">
        <v>59.56</v>
      </c>
      <c r="D292">
        <v>69.099999999999994</v>
      </c>
      <c r="E292">
        <v>27.52</v>
      </c>
      <c r="F292">
        <v>74.510000000000005</v>
      </c>
      <c r="G292" s="67">
        <v>42949</v>
      </c>
      <c r="H292" s="68"/>
      <c r="I292" s="68"/>
      <c r="J292" s="68"/>
      <c r="K292" s="68">
        <v>37</v>
      </c>
      <c r="L292" s="68"/>
      <c r="M292" s="68"/>
      <c r="N292" s="68">
        <v>35</v>
      </c>
      <c r="O292" s="68"/>
      <c r="P292" s="68"/>
      <c r="Q292" s="68"/>
      <c r="R292" s="68"/>
      <c r="V292" s="67"/>
    </row>
    <row r="293" spans="1:22" x14ac:dyDescent="0.35">
      <c r="A293" s="67">
        <v>43070</v>
      </c>
      <c r="B293">
        <v>2642.22</v>
      </c>
      <c r="C293">
        <v>59.07</v>
      </c>
      <c r="D293">
        <v>69.680000000000007</v>
      </c>
      <c r="E293">
        <v>27.58</v>
      </c>
      <c r="F293">
        <v>73.59</v>
      </c>
      <c r="G293" s="67">
        <v>42950</v>
      </c>
      <c r="H293" s="68"/>
      <c r="I293" s="68"/>
      <c r="J293" s="68"/>
      <c r="K293" s="68">
        <v>36</v>
      </c>
      <c r="L293" s="68"/>
      <c r="M293" s="68"/>
      <c r="N293" s="68">
        <v>34</v>
      </c>
      <c r="O293" s="68"/>
      <c r="P293" s="68"/>
      <c r="Q293" s="68"/>
      <c r="R293" s="68"/>
      <c r="V293" s="67"/>
    </row>
    <row r="294" spans="1:22" x14ac:dyDescent="0.35">
      <c r="A294" s="67">
        <v>43073</v>
      </c>
      <c r="B294">
        <v>2639.44</v>
      </c>
      <c r="C294">
        <v>59.68</v>
      </c>
      <c r="D294">
        <v>69.650000000000006</v>
      </c>
      <c r="E294">
        <v>28</v>
      </c>
      <c r="F294">
        <v>74.209999999999994</v>
      </c>
      <c r="G294" s="67">
        <v>42951</v>
      </c>
      <c r="H294" s="68"/>
      <c r="I294" s="68"/>
      <c r="J294" s="68"/>
      <c r="K294" s="68">
        <v>33</v>
      </c>
      <c r="L294" s="68"/>
      <c r="M294" s="68"/>
      <c r="N294" s="68">
        <v>30</v>
      </c>
      <c r="O294" s="68"/>
      <c r="P294" s="68"/>
      <c r="Q294" s="68"/>
      <c r="R294" s="68"/>
      <c r="V294" s="67"/>
    </row>
    <row r="295" spans="1:22" x14ac:dyDescent="0.35">
      <c r="A295" s="67">
        <v>43074</v>
      </c>
      <c r="B295">
        <v>2629.57</v>
      </c>
      <c r="C295">
        <v>59.38</v>
      </c>
      <c r="D295">
        <v>69.349999999999994</v>
      </c>
      <c r="E295">
        <v>27.85</v>
      </c>
      <c r="F295">
        <v>73.58</v>
      </c>
      <c r="G295" s="67">
        <v>42952</v>
      </c>
      <c r="H295" s="68"/>
      <c r="I295" s="68"/>
      <c r="J295" s="68"/>
      <c r="K295" s="68">
        <v>36</v>
      </c>
      <c r="L295" s="68"/>
      <c r="M295" s="68"/>
      <c r="N295" s="68">
        <v>31</v>
      </c>
      <c r="O295" s="68"/>
      <c r="P295" s="68"/>
      <c r="Q295" s="68"/>
      <c r="R295" s="68"/>
      <c r="V295" s="67"/>
    </row>
    <row r="296" spans="1:22" x14ac:dyDescent="0.35">
      <c r="A296" s="67">
        <v>43075</v>
      </c>
      <c r="B296">
        <v>2630.18</v>
      </c>
      <c r="C296">
        <v>59.24</v>
      </c>
      <c r="D296">
        <v>68.98</v>
      </c>
      <c r="E296">
        <v>27.84</v>
      </c>
      <c r="F296">
        <v>73.739999999999995</v>
      </c>
      <c r="G296" s="67">
        <v>42953</v>
      </c>
      <c r="H296" s="68"/>
      <c r="I296" s="68"/>
      <c r="J296" s="68"/>
      <c r="K296" s="68">
        <v>33</v>
      </c>
      <c r="L296" s="68"/>
      <c r="M296" s="68"/>
      <c r="N296" s="68">
        <v>31</v>
      </c>
      <c r="O296" s="68"/>
      <c r="P296" s="68"/>
      <c r="Q296" s="68"/>
      <c r="R296" s="68"/>
      <c r="V296" s="67"/>
    </row>
    <row r="297" spans="1:22" x14ac:dyDescent="0.35">
      <c r="G297" s="67">
        <v>42954</v>
      </c>
      <c r="H297" s="68"/>
      <c r="I297" s="68"/>
      <c r="J297" s="68"/>
      <c r="K297" s="68">
        <v>33</v>
      </c>
      <c r="L297" s="68"/>
      <c r="M297" s="68"/>
      <c r="N297" s="68">
        <v>30</v>
      </c>
      <c r="O297" s="68"/>
      <c r="P297" s="68"/>
      <c r="Q297" s="68"/>
      <c r="R297" s="68"/>
      <c r="V297" s="67"/>
    </row>
    <row r="298" spans="1:22" x14ac:dyDescent="0.35">
      <c r="G298" s="67">
        <v>42955</v>
      </c>
      <c r="H298" s="68"/>
      <c r="I298" s="68"/>
      <c r="J298" s="68"/>
      <c r="K298" s="68">
        <v>33</v>
      </c>
      <c r="L298" s="68"/>
      <c r="M298" s="68"/>
      <c r="N298" s="68">
        <v>34</v>
      </c>
      <c r="O298" s="68"/>
      <c r="P298" s="68"/>
      <c r="Q298" s="68"/>
      <c r="R298" s="68"/>
      <c r="V298" s="67"/>
    </row>
    <row r="299" spans="1:22" x14ac:dyDescent="0.35">
      <c r="G299" s="67">
        <v>42956</v>
      </c>
      <c r="H299" s="68"/>
      <c r="I299" s="68"/>
      <c r="J299" s="68"/>
      <c r="K299" s="68">
        <v>33</v>
      </c>
      <c r="L299" s="68"/>
      <c r="M299" s="68"/>
      <c r="N299" s="68">
        <v>31</v>
      </c>
      <c r="O299" s="68"/>
      <c r="P299" s="68"/>
      <c r="Q299" s="68"/>
      <c r="R299" s="68"/>
      <c r="V299" s="67"/>
    </row>
    <row r="300" spans="1:22" x14ac:dyDescent="0.35">
      <c r="G300" s="67">
        <v>42957</v>
      </c>
      <c r="H300" s="68"/>
      <c r="I300" s="68"/>
      <c r="J300" s="68"/>
      <c r="K300" s="68">
        <v>33</v>
      </c>
      <c r="L300" s="68"/>
      <c r="M300" s="68"/>
      <c r="N300" s="68">
        <v>32</v>
      </c>
      <c r="O300" s="68"/>
      <c r="P300" s="68"/>
      <c r="Q300" s="68"/>
      <c r="R300" s="68"/>
      <c r="V300" s="67"/>
    </row>
    <row r="301" spans="1:22" x14ac:dyDescent="0.35">
      <c r="G301" s="67">
        <v>42958</v>
      </c>
      <c r="H301" s="68"/>
      <c r="I301" s="68"/>
      <c r="J301" s="68"/>
      <c r="K301" s="68">
        <v>32</v>
      </c>
      <c r="L301" s="68"/>
      <c r="M301" s="68"/>
      <c r="N301" s="68">
        <v>33</v>
      </c>
      <c r="O301" s="68"/>
      <c r="P301" s="68"/>
      <c r="Q301" s="68"/>
      <c r="R301" s="68"/>
      <c r="V301" s="67"/>
    </row>
    <row r="302" spans="1:22" x14ac:dyDescent="0.35">
      <c r="G302" s="67">
        <v>42959</v>
      </c>
      <c r="H302" s="68"/>
      <c r="I302" s="68"/>
      <c r="J302" s="68"/>
      <c r="K302" s="68">
        <v>36</v>
      </c>
      <c r="L302" s="68"/>
      <c r="M302" s="68"/>
      <c r="N302" s="68">
        <v>33</v>
      </c>
      <c r="O302" s="68"/>
      <c r="P302" s="68"/>
      <c r="Q302" s="68"/>
      <c r="R302" s="68"/>
      <c r="V302" s="67"/>
    </row>
    <row r="303" spans="1:22" x14ac:dyDescent="0.35">
      <c r="G303" s="67">
        <v>42960</v>
      </c>
      <c r="H303" s="68"/>
      <c r="I303" s="68"/>
      <c r="J303" s="68"/>
      <c r="K303" s="68">
        <v>35</v>
      </c>
      <c r="L303" s="68"/>
      <c r="M303" s="68"/>
      <c r="N303" s="68">
        <v>40</v>
      </c>
      <c r="O303" s="68"/>
      <c r="P303" s="68"/>
      <c r="Q303" s="68"/>
      <c r="R303" s="68"/>
      <c r="V303" s="67"/>
    </row>
    <row r="304" spans="1:22" x14ac:dyDescent="0.35">
      <c r="G304" s="67">
        <v>42961</v>
      </c>
      <c r="H304" s="68"/>
      <c r="I304" s="68"/>
      <c r="J304" s="68"/>
      <c r="K304" s="68">
        <v>33</v>
      </c>
      <c r="L304" s="68"/>
      <c r="M304" s="68"/>
      <c r="N304" s="68">
        <v>38</v>
      </c>
      <c r="O304" s="68"/>
      <c r="P304" s="68"/>
      <c r="Q304" s="68"/>
      <c r="R304" s="68"/>
      <c r="V304" s="67"/>
    </row>
    <row r="305" spans="7:22" x14ac:dyDescent="0.35">
      <c r="G305" s="67">
        <v>42962</v>
      </c>
      <c r="H305" s="68"/>
      <c r="I305" s="68"/>
      <c r="J305" s="68"/>
      <c r="K305" s="68">
        <v>32</v>
      </c>
      <c r="L305" s="68"/>
      <c r="M305" s="68"/>
      <c r="N305" s="68">
        <v>37</v>
      </c>
      <c r="O305" s="68"/>
      <c r="P305" s="68"/>
      <c r="Q305" s="68"/>
      <c r="R305" s="68"/>
      <c r="V305" s="67"/>
    </row>
    <row r="306" spans="7:22" x14ac:dyDescent="0.35">
      <c r="G306" s="67">
        <v>42963</v>
      </c>
      <c r="H306" s="68"/>
      <c r="I306" s="68"/>
      <c r="J306" s="68"/>
      <c r="K306" s="68">
        <v>36</v>
      </c>
      <c r="L306" s="68"/>
      <c r="M306" s="68"/>
      <c r="N306" s="68">
        <v>33</v>
      </c>
      <c r="O306" s="68"/>
      <c r="P306" s="68"/>
      <c r="Q306" s="68"/>
      <c r="R306" s="68"/>
      <c r="V306" s="67"/>
    </row>
    <row r="307" spans="7:22" x14ac:dyDescent="0.35">
      <c r="G307" s="67">
        <v>42964</v>
      </c>
      <c r="H307" s="68"/>
      <c r="I307" s="68"/>
      <c r="J307" s="68"/>
      <c r="K307" s="68">
        <v>35</v>
      </c>
      <c r="L307" s="68"/>
      <c r="M307" s="68"/>
      <c r="N307" s="68">
        <v>43</v>
      </c>
      <c r="O307" s="68"/>
      <c r="P307" s="68"/>
      <c r="Q307" s="68"/>
      <c r="R307" s="68"/>
      <c r="V307" s="67"/>
    </row>
    <row r="308" spans="7:22" x14ac:dyDescent="0.35">
      <c r="G308" s="67">
        <v>42965</v>
      </c>
      <c r="H308" s="68"/>
      <c r="I308" s="68"/>
      <c r="J308" s="68"/>
      <c r="K308" s="68">
        <v>35</v>
      </c>
      <c r="L308" s="68"/>
      <c r="M308" s="68"/>
      <c r="N308" s="68">
        <v>33</v>
      </c>
      <c r="O308" s="68"/>
      <c r="P308" s="68"/>
      <c r="Q308" s="68"/>
      <c r="R308" s="68"/>
      <c r="V308" s="67"/>
    </row>
    <row r="309" spans="7:22" x14ac:dyDescent="0.35">
      <c r="G309" s="67">
        <v>42966</v>
      </c>
      <c r="H309" s="68"/>
      <c r="I309" s="68"/>
      <c r="J309" s="68"/>
      <c r="K309" s="68">
        <v>35</v>
      </c>
      <c r="L309" s="68"/>
      <c r="M309" s="68"/>
      <c r="N309" s="68">
        <v>40</v>
      </c>
      <c r="O309" s="68"/>
      <c r="P309" s="68"/>
      <c r="Q309" s="68"/>
      <c r="R309" s="68"/>
      <c r="V309" s="67"/>
    </row>
    <row r="310" spans="7:22" x14ac:dyDescent="0.35">
      <c r="G310" s="67">
        <v>42967</v>
      </c>
      <c r="H310" s="68"/>
      <c r="I310" s="68"/>
      <c r="J310" s="68"/>
      <c r="K310" s="68">
        <v>35</v>
      </c>
      <c r="L310" s="68"/>
      <c r="M310" s="68"/>
      <c r="N310" s="68">
        <v>40</v>
      </c>
      <c r="O310" s="68"/>
      <c r="P310" s="68"/>
      <c r="Q310" s="68"/>
      <c r="R310" s="68"/>
      <c r="V310" s="67"/>
    </row>
    <row r="311" spans="7:22" x14ac:dyDescent="0.35">
      <c r="G311" s="67">
        <v>42968</v>
      </c>
      <c r="H311" s="68"/>
      <c r="I311" s="68"/>
      <c r="J311" s="68"/>
      <c r="K311" s="68">
        <v>35</v>
      </c>
      <c r="L311" s="68"/>
      <c r="M311" s="68"/>
      <c r="N311" s="68">
        <v>33</v>
      </c>
      <c r="O311" s="68"/>
      <c r="P311" s="68"/>
      <c r="Q311" s="68"/>
      <c r="R311" s="68"/>
      <c r="V311" s="67"/>
    </row>
    <row r="312" spans="7:22" x14ac:dyDescent="0.35">
      <c r="G312" s="67">
        <v>42969</v>
      </c>
      <c r="H312" s="68"/>
      <c r="I312" s="68"/>
      <c r="J312" s="68"/>
      <c r="K312" s="68">
        <v>35</v>
      </c>
      <c r="L312" s="68"/>
      <c r="M312" s="68"/>
      <c r="N312" s="68">
        <v>33</v>
      </c>
      <c r="O312" s="68"/>
      <c r="P312" s="68"/>
      <c r="Q312" s="68"/>
      <c r="R312" s="68"/>
      <c r="V312" s="67"/>
    </row>
    <row r="313" spans="7:22" x14ac:dyDescent="0.35">
      <c r="G313" s="67">
        <v>42970</v>
      </c>
      <c r="H313" s="68"/>
      <c r="I313" s="68"/>
      <c r="J313" s="68"/>
      <c r="K313" s="68">
        <v>35</v>
      </c>
      <c r="L313" s="68"/>
      <c r="M313" s="68"/>
      <c r="N313" s="68">
        <v>30</v>
      </c>
      <c r="O313" s="68"/>
      <c r="P313" s="68"/>
      <c r="Q313" s="68"/>
      <c r="R313" s="68"/>
      <c r="V313" s="67"/>
    </row>
    <row r="314" spans="7:22" x14ac:dyDescent="0.35">
      <c r="G314" s="67">
        <v>42971</v>
      </c>
      <c r="H314" s="68"/>
      <c r="I314" s="68"/>
      <c r="J314" s="68"/>
      <c r="K314" s="68">
        <v>35</v>
      </c>
      <c r="L314" s="68"/>
      <c r="M314" s="68"/>
      <c r="N314" s="68">
        <v>35</v>
      </c>
      <c r="O314" s="68"/>
      <c r="P314" s="68"/>
      <c r="Q314" s="68"/>
      <c r="R314" s="68"/>
      <c r="V314" s="67"/>
    </row>
    <row r="315" spans="7:22" x14ac:dyDescent="0.35">
      <c r="G315" s="67">
        <v>42972</v>
      </c>
      <c r="H315" s="68"/>
      <c r="I315" s="68"/>
      <c r="J315" s="68"/>
      <c r="K315" s="68">
        <v>44</v>
      </c>
      <c r="L315" s="68"/>
      <c r="M315" s="68"/>
      <c r="N315" s="68">
        <v>39</v>
      </c>
      <c r="O315" s="68"/>
      <c r="P315" s="68"/>
      <c r="Q315" s="68"/>
      <c r="R315" s="68"/>
      <c r="V315" s="67"/>
    </row>
    <row r="316" spans="7:22" x14ac:dyDescent="0.35">
      <c r="G316" s="67">
        <v>42973</v>
      </c>
      <c r="H316" s="68"/>
      <c r="I316" s="68"/>
      <c r="J316" s="68"/>
      <c r="K316" s="68">
        <v>39</v>
      </c>
      <c r="L316" s="68"/>
      <c r="M316" s="68"/>
      <c r="N316" s="68">
        <v>34</v>
      </c>
      <c r="O316" s="68"/>
      <c r="P316" s="68"/>
      <c r="Q316" s="68"/>
      <c r="R316" s="68"/>
      <c r="V316" s="67"/>
    </row>
    <row r="317" spans="7:22" x14ac:dyDescent="0.35">
      <c r="G317" s="67">
        <v>42974</v>
      </c>
      <c r="H317" s="68"/>
      <c r="I317" s="68"/>
      <c r="J317" s="68"/>
      <c r="K317" s="68">
        <v>32</v>
      </c>
      <c r="L317" s="68"/>
      <c r="M317" s="68"/>
      <c r="N317" s="68">
        <v>38</v>
      </c>
      <c r="O317" s="68"/>
      <c r="P317" s="68"/>
      <c r="Q317" s="68"/>
      <c r="R317" s="68"/>
      <c r="V317" s="67"/>
    </row>
    <row r="318" spans="7:22" x14ac:dyDescent="0.35">
      <c r="G318" s="67">
        <v>42975</v>
      </c>
      <c r="H318" s="68"/>
      <c r="I318" s="68"/>
      <c r="J318" s="68"/>
      <c r="K318" s="68">
        <v>37</v>
      </c>
      <c r="L318" s="68"/>
      <c r="M318" s="68"/>
      <c r="N318" s="68">
        <v>35</v>
      </c>
      <c r="O318" s="68"/>
      <c r="P318" s="68"/>
      <c r="Q318" s="68"/>
      <c r="R318" s="68"/>
      <c r="V318" s="67"/>
    </row>
    <row r="319" spans="7:22" x14ac:dyDescent="0.35">
      <c r="G319" s="67">
        <v>42976</v>
      </c>
      <c r="H319" s="68"/>
      <c r="I319" s="68"/>
      <c r="J319" s="68"/>
      <c r="K319" s="68">
        <v>34</v>
      </c>
      <c r="L319" s="68"/>
      <c r="M319" s="68"/>
      <c r="N319" s="68">
        <v>33</v>
      </c>
      <c r="O319" s="68"/>
      <c r="P319" s="68"/>
      <c r="Q319" s="68"/>
      <c r="R319" s="68"/>
      <c r="V319" s="67"/>
    </row>
    <row r="320" spans="7:22" x14ac:dyDescent="0.35">
      <c r="G320" s="67">
        <v>42977</v>
      </c>
      <c r="H320" s="68"/>
      <c r="I320" s="68"/>
      <c r="J320" s="68"/>
      <c r="K320" s="68">
        <v>34</v>
      </c>
      <c r="L320" s="68"/>
      <c r="M320" s="68"/>
      <c r="N320" s="68">
        <v>35</v>
      </c>
      <c r="O320" s="68"/>
      <c r="P320" s="68"/>
      <c r="Q320" s="68"/>
      <c r="R320" s="68"/>
      <c r="V320" s="67"/>
    </row>
    <row r="321" spans="7:22" x14ac:dyDescent="0.35">
      <c r="G321" s="67">
        <v>42978</v>
      </c>
      <c r="H321" s="68"/>
      <c r="I321" s="68"/>
      <c r="J321" s="68"/>
      <c r="K321" s="68">
        <v>37</v>
      </c>
      <c r="L321" s="68"/>
      <c r="M321" s="68"/>
      <c r="N321" s="68">
        <v>33</v>
      </c>
      <c r="O321" s="68"/>
      <c r="P321" s="68"/>
      <c r="Q321" s="68"/>
      <c r="R321" s="68"/>
      <c r="V321" s="67"/>
    </row>
    <row r="322" spans="7:22" x14ac:dyDescent="0.35">
      <c r="G322" s="67">
        <v>42979</v>
      </c>
      <c r="H322" s="68"/>
      <c r="I322" s="68"/>
      <c r="J322" s="68"/>
      <c r="K322" s="68">
        <v>38</v>
      </c>
      <c r="L322" s="68"/>
      <c r="M322" s="68"/>
      <c r="N322" s="68">
        <v>42</v>
      </c>
      <c r="O322" s="68"/>
      <c r="P322" s="68"/>
      <c r="Q322" s="68"/>
      <c r="R322" s="68"/>
      <c r="V322" s="67"/>
    </row>
    <row r="323" spans="7:22" x14ac:dyDescent="0.35">
      <c r="G323" s="67">
        <v>42980</v>
      </c>
      <c r="H323" s="68"/>
      <c r="I323" s="68"/>
      <c r="J323" s="68"/>
      <c r="K323" s="68">
        <v>35</v>
      </c>
      <c r="L323" s="68"/>
      <c r="M323" s="68"/>
      <c r="N323" s="68">
        <v>31</v>
      </c>
      <c r="O323" s="68"/>
      <c r="P323" s="68"/>
      <c r="Q323" s="68"/>
      <c r="R323" s="68"/>
      <c r="V323" s="67"/>
    </row>
    <row r="324" spans="7:22" x14ac:dyDescent="0.35">
      <c r="G324" s="67">
        <v>42981</v>
      </c>
      <c r="H324" s="68"/>
      <c r="I324" s="68"/>
      <c r="J324" s="68"/>
      <c r="K324" s="68">
        <v>36</v>
      </c>
      <c r="L324" s="68"/>
      <c r="M324" s="68"/>
      <c r="N324" s="68">
        <v>33</v>
      </c>
      <c r="O324" s="68"/>
      <c r="P324" s="68"/>
      <c r="Q324" s="68"/>
      <c r="R324" s="68"/>
      <c r="V324" s="67"/>
    </row>
    <row r="325" spans="7:22" x14ac:dyDescent="0.35">
      <c r="G325" s="67">
        <v>42982</v>
      </c>
      <c r="H325" s="68"/>
      <c r="I325" s="68"/>
      <c r="J325" s="68"/>
      <c r="K325" s="68">
        <v>35</v>
      </c>
      <c r="L325" s="68"/>
      <c r="M325" s="68"/>
      <c r="N325" s="68">
        <v>32</v>
      </c>
      <c r="O325" s="68"/>
      <c r="P325" s="68"/>
      <c r="Q325" s="68"/>
      <c r="R325" s="68"/>
      <c r="V325" s="67"/>
    </row>
    <row r="326" spans="7:22" x14ac:dyDescent="0.35">
      <c r="G326" s="67">
        <v>42983</v>
      </c>
      <c r="H326" s="68"/>
      <c r="I326" s="68"/>
      <c r="J326" s="68"/>
      <c r="K326" s="68">
        <v>43</v>
      </c>
      <c r="L326" s="68"/>
      <c r="M326" s="68"/>
      <c r="N326" s="68">
        <v>31</v>
      </c>
      <c r="O326" s="68"/>
      <c r="P326" s="68"/>
      <c r="Q326" s="68"/>
      <c r="R326" s="68"/>
      <c r="V326" s="67"/>
    </row>
    <row r="327" spans="7:22" x14ac:dyDescent="0.35">
      <c r="G327" s="67">
        <v>42984</v>
      </c>
      <c r="H327" s="68"/>
      <c r="I327" s="68"/>
      <c r="J327" s="68"/>
      <c r="K327" s="68">
        <v>32</v>
      </c>
      <c r="L327" s="68"/>
      <c r="M327" s="68"/>
      <c r="N327" s="68">
        <v>32</v>
      </c>
      <c r="O327" s="68"/>
      <c r="P327" s="68"/>
      <c r="Q327" s="68"/>
      <c r="R327" s="68"/>
      <c r="V327" s="67"/>
    </row>
    <row r="328" spans="7:22" x14ac:dyDescent="0.35">
      <c r="G328" s="67">
        <v>42985</v>
      </c>
      <c r="H328" s="68"/>
      <c r="I328" s="68"/>
      <c r="J328" s="68"/>
      <c r="K328" s="68">
        <v>30</v>
      </c>
      <c r="L328" s="68"/>
      <c r="M328" s="68"/>
      <c r="N328" s="68">
        <v>33</v>
      </c>
      <c r="O328" s="68"/>
      <c r="P328" s="68"/>
      <c r="Q328" s="68"/>
      <c r="R328" s="68"/>
      <c r="V328" s="67"/>
    </row>
    <row r="329" spans="7:22" x14ac:dyDescent="0.35">
      <c r="G329" s="67">
        <v>42986</v>
      </c>
      <c r="H329" s="68"/>
      <c r="I329" s="68"/>
      <c r="J329" s="68"/>
      <c r="K329" s="68">
        <v>28.000000000000004</v>
      </c>
      <c r="L329" s="68"/>
      <c r="M329" s="68"/>
      <c r="N329" s="68">
        <v>33</v>
      </c>
      <c r="O329" s="68"/>
      <c r="P329" s="68"/>
      <c r="Q329" s="68"/>
      <c r="R329" s="68"/>
      <c r="V329" s="67"/>
    </row>
    <row r="330" spans="7:22" x14ac:dyDescent="0.35">
      <c r="G330" s="67">
        <v>42987</v>
      </c>
      <c r="H330" s="68"/>
      <c r="I330" s="68"/>
      <c r="J330" s="68"/>
      <c r="K330" s="68">
        <v>36</v>
      </c>
      <c r="L330" s="68"/>
      <c r="M330" s="68"/>
      <c r="N330" s="68">
        <v>27</v>
      </c>
      <c r="O330" s="68"/>
      <c r="P330" s="68"/>
      <c r="Q330" s="68"/>
      <c r="R330" s="68"/>
      <c r="V330" s="67"/>
    </row>
    <row r="331" spans="7:22" x14ac:dyDescent="0.35">
      <c r="G331" s="67">
        <v>42988</v>
      </c>
      <c r="H331" s="68"/>
      <c r="I331" s="68"/>
      <c r="J331" s="68"/>
      <c r="K331" s="68">
        <v>26</v>
      </c>
      <c r="L331" s="68"/>
      <c r="M331" s="68"/>
      <c r="N331" s="68">
        <v>27</v>
      </c>
      <c r="O331" s="68"/>
      <c r="P331" s="68"/>
      <c r="Q331" s="68"/>
      <c r="R331" s="68"/>
      <c r="V331" s="67"/>
    </row>
    <row r="332" spans="7:22" x14ac:dyDescent="0.35">
      <c r="G332" s="67">
        <v>42989</v>
      </c>
      <c r="H332" s="68"/>
      <c r="I332" s="68"/>
      <c r="J332" s="68"/>
      <c r="K332" s="68">
        <v>28.999999999999996</v>
      </c>
      <c r="L332" s="68"/>
      <c r="M332" s="68"/>
      <c r="N332" s="68">
        <v>28.000000000000004</v>
      </c>
      <c r="O332" s="68"/>
      <c r="P332" s="68"/>
      <c r="Q332" s="68"/>
      <c r="R332" s="68"/>
      <c r="V332" s="67"/>
    </row>
    <row r="333" spans="7:22" x14ac:dyDescent="0.35">
      <c r="G333" s="67">
        <v>42990</v>
      </c>
      <c r="H333" s="68"/>
      <c r="I333" s="68"/>
      <c r="J333" s="68"/>
      <c r="K333" s="68">
        <v>32</v>
      </c>
      <c r="L333" s="68"/>
      <c r="M333" s="68"/>
      <c r="N333" s="68">
        <v>33</v>
      </c>
      <c r="O333" s="68"/>
      <c r="P333" s="68"/>
      <c r="Q333" s="68"/>
      <c r="R333" s="68"/>
      <c r="V333" s="67"/>
    </row>
    <row r="334" spans="7:22" x14ac:dyDescent="0.35">
      <c r="G334" s="67">
        <v>42991</v>
      </c>
      <c r="H334" s="68"/>
      <c r="I334" s="68"/>
      <c r="J334" s="68"/>
      <c r="K334" s="68">
        <v>34</v>
      </c>
      <c r="L334" s="68"/>
      <c r="M334" s="68"/>
      <c r="N334" s="68">
        <v>32</v>
      </c>
      <c r="O334" s="68"/>
      <c r="P334" s="68"/>
      <c r="Q334" s="68"/>
      <c r="R334" s="68"/>
      <c r="V334" s="67"/>
    </row>
    <row r="335" spans="7:22" x14ac:dyDescent="0.35">
      <c r="G335" s="67">
        <v>42992</v>
      </c>
      <c r="H335" s="68"/>
      <c r="I335" s="68"/>
      <c r="J335" s="68"/>
      <c r="K335" s="68">
        <v>35</v>
      </c>
      <c r="L335" s="68"/>
      <c r="M335" s="68"/>
      <c r="N335" s="68">
        <v>28.999999999999996</v>
      </c>
      <c r="O335" s="68"/>
      <c r="P335" s="68"/>
      <c r="Q335" s="68"/>
      <c r="R335" s="68"/>
      <c r="V335" s="67"/>
    </row>
    <row r="336" spans="7:22" x14ac:dyDescent="0.35">
      <c r="G336" s="67">
        <v>42993</v>
      </c>
      <c r="H336" s="68"/>
      <c r="I336" s="68"/>
      <c r="J336" s="68"/>
      <c r="K336" s="68">
        <v>28.999999999999996</v>
      </c>
      <c r="L336" s="68"/>
      <c r="M336" s="68"/>
      <c r="N336" s="68">
        <v>36</v>
      </c>
      <c r="O336" s="68"/>
      <c r="P336" s="68"/>
      <c r="Q336" s="68"/>
      <c r="R336" s="68"/>
      <c r="V336" s="67"/>
    </row>
    <row r="337" spans="7:22" x14ac:dyDescent="0.35">
      <c r="G337" s="67">
        <v>42994</v>
      </c>
      <c r="H337" s="68"/>
      <c r="I337" s="68"/>
      <c r="J337" s="68"/>
      <c r="K337" s="68">
        <v>33</v>
      </c>
      <c r="L337" s="68"/>
      <c r="M337" s="68"/>
      <c r="N337" s="68">
        <v>38</v>
      </c>
      <c r="O337" s="68"/>
      <c r="P337" s="68"/>
      <c r="Q337" s="68"/>
      <c r="R337" s="68"/>
      <c r="V337" s="67"/>
    </row>
    <row r="338" spans="7:22" x14ac:dyDescent="0.35">
      <c r="G338" s="67">
        <v>42995</v>
      </c>
      <c r="H338" s="68"/>
      <c r="I338" s="68"/>
      <c r="J338" s="68"/>
      <c r="K338" s="68">
        <v>32</v>
      </c>
      <c r="L338" s="68"/>
      <c r="M338" s="68"/>
      <c r="N338" s="68">
        <v>32</v>
      </c>
      <c r="O338" s="68"/>
      <c r="P338" s="68"/>
      <c r="Q338" s="68"/>
      <c r="R338" s="68"/>
      <c r="V338" s="67"/>
    </row>
    <row r="339" spans="7:22" x14ac:dyDescent="0.35">
      <c r="G339" s="67">
        <v>42996</v>
      </c>
      <c r="H339" s="68"/>
      <c r="I339" s="68"/>
      <c r="J339" s="68"/>
      <c r="K339" s="68">
        <v>28.000000000000004</v>
      </c>
      <c r="L339" s="68"/>
      <c r="M339" s="68"/>
      <c r="N339" s="68">
        <v>35</v>
      </c>
      <c r="O339" s="68"/>
      <c r="P339" s="68"/>
      <c r="Q339" s="68"/>
      <c r="R339" s="68"/>
      <c r="V339" s="67"/>
    </row>
    <row r="340" spans="7:22" x14ac:dyDescent="0.35">
      <c r="G340" s="67">
        <v>42997</v>
      </c>
      <c r="H340" s="68"/>
      <c r="I340" s="68"/>
      <c r="J340" s="68"/>
      <c r="K340" s="68">
        <v>25</v>
      </c>
      <c r="L340" s="68"/>
      <c r="M340" s="68"/>
      <c r="N340" s="68">
        <v>30</v>
      </c>
      <c r="O340" s="68"/>
      <c r="P340" s="68"/>
      <c r="Q340" s="68"/>
      <c r="R340" s="68"/>
      <c r="V340" s="67"/>
    </row>
    <row r="341" spans="7:22" x14ac:dyDescent="0.35">
      <c r="G341" s="67">
        <v>42998</v>
      </c>
      <c r="H341" s="68"/>
      <c r="I341" s="68"/>
      <c r="J341" s="68"/>
      <c r="K341" s="68">
        <v>31</v>
      </c>
      <c r="L341" s="68"/>
      <c r="M341" s="68"/>
      <c r="N341" s="68">
        <v>28.999999999999996</v>
      </c>
      <c r="O341" s="68"/>
      <c r="P341" s="68"/>
      <c r="Q341" s="68"/>
      <c r="R341" s="68"/>
      <c r="V341" s="67"/>
    </row>
    <row r="342" spans="7:22" x14ac:dyDescent="0.35">
      <c r="G342" s="67">
        <v>42999</v>
      </c>
      <c r="H342" s="68"/>
      <c r="I342" s="68"/>
      <c r="J342" s="68"/>
      <c r="K342" s="68">
        <v>31</v>
      </c>
      <c r="L342" s="68"/>
      <c r="M342" s="68"/>
      <c r="N342" s="68">
        <v>28.000000000000004</v>
      </c>
      <c r="O342" s="68"/>
      <c r="P342" s="68"/>
      <c r="Q342" s="68"/>
      <c r="R342" s="68"/>
      <c r="V342" s="67"/>
    </row>
    <row r="343" spans="7:22" x14ac:dyDescent="0.35">
      <c r="G343" s="67">
        <v>43000</v>
      </c>
      <c r="H343" s="68"/>
      <c r="I343" s="68"/>
      <c r="J343" s="68"/>
      <c r="K343" s="68">
        <v>26</v>
      </c>
      <c r="L343" s="68"/>
      <c r="M343" s="68"/>
      <c r="N343" s="68">
        <v>26</v>
      </c>
      <c r="O343" s="68"/>
      <c r="P343" s="68"/>
      <c r="Q343" s="68"/>
      <c r="R343" s="68"/>
      <c r="V343" s="67"/>
    </row>
    <row r="344" spans="7:22" x14ac:dyDescent="0.35">
      <c r="G344" s="67">
        <v>43001</v>
      </c>
      <c r="H344" s="68"/>
      <c r="I344" s="68"/>
      <c r="J344" s="68"/>
      <c r="K344" s="68">
        <v>28.000000000000004</v>
      </c>
      <c r="L344" s="68"/>
      <c r="M344" s="68"/>
      <c r="N344" s="68">
        <v>30</v>
      </c>
      <c r="O344" s="68"/>
      <c r="P344" s="68"/>
      <c r="Q344" s="68"/>
      <c r="R344" s="68"/>
      <c r="V344" s="67"/>
    </row>
    <row r="345" spans="7:22" x14ac:dyDescent="0.35">
      <c r="G345" s="67">
        <v>43002</v>
      </c>
      <c r="H345" s="68"/>
      <c r="I345" s="68"/>
      <c r="J345" s="68"/>
      <c r="K345" s="68">
        <v>27</v>
      </c>
      <c r="L345" s="68"/>
      <c r="M345" s="68"/>
      <c r="N345" s="68">
        <v>32</v>
      </c>
      <c r="O345" s="68"/>
      <c r="P345" s="68"/>
      <c r="Q345" s="68"/>
      <c r="R345" s="68"/>
      <c r="V345" s="67"/>
    </row>
    <row r="346" spans="7:22" x14ac:dyDescent="0.35">
      <c r="G346" s="67">
        <v>43003</v>
      </c>
      <c r="H346" s="68"/>
      <c r="I346" s="68"/>
      <c r="J346" s="68"/>
      <c r="K346" s="68">
        <v>27</v>
      </c>
      <c r="L346" s="68"/>
      <c r="M346" s="68"/>
      <c r="N346" s="68">
        <v>28.999999999999996</v>
      </c>
      <c r="O346" s="68"/>
      <c r="P346" s="68"/>
      <c r="Q346" s="68"/>
      <c r="R346" s="68"/>
      <c r="V346" s="67"/>
    </row>
    <row r="347" spans="7:22" x14ac:dyDescent="0.35">
      <c r="G347" s="67">
        <v>43004</v>
      </c>
      <c r="H347" s="68"/>
      <c r="I347" s="68"/>
      <c r="J347" s="68"/>
      <c r="K347" s="68">
        <v>31</v>
      </c>
      <c r="L347" s="68"/>
      <c r="M347" s="68"/>
      <c r="N347" s="68">
        <v>27</v>
      </c>
      <c r="O347" s="68"/>
      <c r="P347" s="68"/>
      <c r="Q347" s="68"/>
      <c r="R347" s="68"/>
      <c r="V347" s="67"/>
    </row>
    <row r="348" spans="7:22" x14ac:dyDescent="0.35">
      <c r="G348" s="67">
        <v>43005</v>
      </c>
      <c r="H348" s="68"/>
      <c r="I348" s="68"/>
      <c r="J348" s="68"/>
      <c r="K348" s="68">
        <v>34</v>
      </c>
      <c r="L348" s="68"/>
      <c r="M348" s="68"/>
      <c r="N348" s="68">
        <v>32</v>
      </c>
      <c r="O348" s="68"/>
      <c r="P348" s="68"/>
      <c r="Q348" s="68"/>
      <c r="R348" s="68"/>
      <c r="V348" s="67"/>
    </row>
    <row r="349" spans="7:22" x14ac:dyDescent="0.35">
      <c r="G349" s="67">
        <v>43006</v>
      </c>
      <c r="H349" s="68"/>
      <c r="I349" s="68"/>
      <c r="J349" s="68"/>
      <c r="K349" s="68">
        <v>38</v>
      </c>
      <c r="L349" s="68"/>
      <c r="M349" s="68"/>
      <c r="N349" s="68">
        <v>35</v>
      </c>
      <c r="O349" s="68"/>
      <c r="P349" s="68"/>
      <c r="Q349" s="68"/>
      <c r="R349" s="68"/>
      <c r="V349" s="67"/>
    </row>
    <row r="350" spans="7:22" x14ac:dyDescent="0.35">
      <c r="G350" s="67">
        <v>43007</v>
      </c>
      <c r="H350" s="68"/>
      <c r="I350" s="68"/>
      <c r="J350" s="68"/>
      <c r="K350" s="68">
        <v>35</v>
      </c>
      <c r="L350" s="68"/>
      <c r="M350" s="68"/>
      <c r="N350" s="68">
        <v>30</v>
      </c>
      <c r="O350" s="68"/>
      <c r="P350" s="68"/>
      <c r="Q350" s="68"/>
      <c r="R350" s="68"/>
      <c r="V350" s="67"/>
    </row>
    <row r="351" spans="7:22" x14ac:dyDescent="0.35">
      <c r="G351" s="67">
        <v>43008</v>
      </c>
      <c r="H351" s="68"/>
      <c r="I351" s="68"/>
      <c r="J351" s="68"/>
      <c r="K351" s="68">
        <v>36</v>
      </c>
      <c r="L351" s="68"/>
      <c r="M351" s="68"/>
      <c r="N351" s="68">
        <v>35</v>
      </c>
      <c r="O351" s="68"/>
      <c r="P351" s="68"/>
      <c r="Q351" s="68"/>
      <c r="R351" s="68"/>
      <c r="V351" s="67"/>
    </row>
    <row r="352" spans="7:22" x14ac:dyDescent="0.35">
      <c r="G352" s="67">
        <v>43009</v>
      </c>
      <c r="H352" s="68"/>
      <c r="I352" s="68"/>
      <c r="J352" s="68"/>
      <c r="K352" s="68">
        <v>36</v>
      </c>
      <c r="L352" s="68"/>
      <c r="M352" s="68"/>
      <c r="N352" s="68">
        <v>31</v>
      </c>
      <c r="O352" s="68"/>
      <c r="P352" s="68"/>
      <c r="Q352" s="68"/>
      <c r="R352" s="68"/>
      <c r="V352" s="67"/>
    </row>
    <row r="353" spans="7:22" x14ac:dyDescent="0.35">
      <c r="G353" s="67">
        <v>43010</v>
      </c>
      <c r="H353" s="68"/>
      <c r="I353" s="68"/>
      <c r="J353" s="68"/>
      <c r="K353" s="68">
        <v>34</v>
      </c>
      <c r="L353" s="68"/>
      <c r="M353" s="68"/>
      <c r="N353" s="68">
        <v>27</v>
      </c>
      <c r="O353" s="68"/>
      <c r="P353" s="68"/>
      <c r="Q353" s="68"/>
      <c r="R353" s="68"/>
      <c r="V353" s="67"/>
    </row>
    <row r="354" spans="7:22" x14ac:dyDescent="0.35">
      <c r="G354" s="67">
        <v>43011</v>
      </c>
      <c r="H354" s="68"/>
      <c r="I354" s="68"/>
      <c r="J354" s="68"/>
      <c r="K354" s="68">
        <v>32</v>
      </c>
      <c r="L354" s="68"/>
      <c r="M354" s="68"/>
      <c r="N354" s="68">
        <v>28.000000000000004</v>
      </c>
      <c r="O354" s="68"/>
      <c r="P354" s="68"/>
      <c r="Q354" s="68"/>
      <c r="R354" s="68"/>
      <c r="V354" s="67"/>
    </row>
    <row r="355" spans="7:22" x14ac:dyDescent="0.35">
      <c r="G355" s="67">
        <v>43012</v>
      </c>
      <c r="H355" s="68"/>
      <c r="I355" s="68"/>
      <c r="J355" s="68"/>
      <c r="K355" s="68">
        <v>28.999999999999996</v>
      </c>
      <c r="L355" s="68"/>
      <c r="M355" s="68"/>
      <c r="N355" s="68">
        <v>26</v>
      </c>
      <c r="O355" s="68"/>
      <c r="P355" s="68"/>
      <c r="Q355" s="68"/>
      <c r="R355" s="68"/>
      <c r="V355" s="67"/>
    </row>
    <row r="356" spans="7:22" x14ac:dyDescent="0.35">
      <c r="G356" s="67">
        <v>43013</v>
      </c>
      <c r="H356" s="68"/>
      <c r="I356" s="68"/>
      <c r="J356" s="68"/>
      <c r="K356" s="68">
        <v>28.999999999999996</v>
      </c>
      <c r="L356" s="68"/>
      <c r="M356" s="68"/>
      <c r="N356" s="68">
        <v>28.999999999999996</v>
      </c>
      <c r="O356" s="68"/>
      <c r="P356" s="68"/>
      <c r="Q356" s="68"/>
      <c r="R356" s="68"/>
      <c r="V356" s="67"/>
    </row>
    <row r="357" spans="7:22" x14ac:dyDescent="0.35">
      <c r="G357" s="67">
        <v>43014</v>
      </c>
      <c r="H357" s="68"/>
      <c r="I357" s="68"/>
      <c r="J357" s="68"/>
      <c r="K357" s="68">
        <v>28.000000000000004</v>
      </c>
      <c r="L357" s="68"/>
      <c r="M357" s="68"/>
      <c r="N357" s="68">
        <v>27</v>
      </c>
      <c r="O357" s="68"/>
      <c r="P357" s="68"/>
      <c r="Q357" s="68"/>
      <c r="R357" s="68"/>
      <c r="V357" s="67"/>
    </row>
    <row r="358" spans="7:22" x14ac:dyDescent="0.35">
      <c r="G358" s="67">
        <v>43015</v>
      </c>
      <c r="H358" s="68"/>
      <c r="I358" s="68"/>
      <c r="J358" s="68"/>
      <c r="K358" s="68">
        <v>31</v>
      </c>
      <c r="L358" s="68"/>
      <c r="M358" s="68"/>
      <c r="N358" s="68">
        <v>26</v>
      </c>
      <c r="O358" s="68"/>
      <c r="P358" s="68"/>
      <c r="Q358" s="68"/>
      <c r="R358" s="68"/>
      <c r="V358" s="67"/>
    </row>
    <row r="359" spans="7:22" x14ac:dyDescent="0.35">
      <c r="G359" s="67">
        <v>43016</v>
      </c>
      <c r="H359" s="68"/>
      <c r="I359" s="68"/>
      <c r="J359" s="68"/>
      <c r="K359" s="68">
        <v>25</v>
      </c>
      <c r="L359" s="68"/>
      <c r="M359" s="68"/>
      <c r="N359" s="68">
        <v>17</v>
      </c>
      <c r="O359" s="68"/>
      <c r="P359" s="68"/>
      <c r="Q359" s="68"/>
      <c r="R359" s="68"/>
      <c r="V359" s="67"/>
    </row>
    <row r="360" spans="7:22" x14ac:dyDescent="0.35">
      <c r="G360" s="67">
        <v>43017</v>
      </c>
      <c r="H360" s="68"/>
      <c r="I360" s="68"/>
      <c r="J360" s="68"/>
      <c r="K360" s="68">
        <v>23</v>
      </c>
      <c r="L360" s="68"/>
      <c r="M360" s="68"/>
      <c r="N360" s="68">
        <v>18</v>
      </c>
      <c r="O360" s="68"/>
      <c r="P360" s="68"/>
      <c r="Q360" s="68"/>
      <c r="R360" s="68"/>
      <c r="V360" s="67"/>
    </row>
    <row r="361" spans="7:22" x14ac:dyDescent="0.35">
      <c r="G361" s="67">
        <v>43018</v>
      </c>
      <c r="H361" s="68"/>
      <c r="I361" s="68"/>
      <c r="J361" s="68"/>
      <c r="K361" s="68">
        <v>21</v>
      </c>
      <c r="L361" s="68"/>
      <c r="M361" s="68"/>
      <c r="N361" s="68">
        <v>21</v>
      </c>
      <c r="O361" s="68"/>
      <c r="P361" s="68"/>
      <c r="Q361" s="68"/>
      <c r="R361" s="68"/>
      <c r="V361" s="67"/>
    </row>
    <row r="362" spans="7:22" x14ac:dyDescent="0.35">
      <c r="G362" s="67">
        <v>43019</v>
      </c>
      <c r="H362" s="68"/>
      <c r="I362" s="68"/>
      <c r="J362" s="68"/>
      <c r="K362" s="68">
        <v>20</v>
      </c>
      <c r="L362" s="68"/>
      <c r="M362" s="68"/>
      <c r="N362" s="68">
        <v>20</v>
      </c>
      <c r="O362" s="68"/>
      <c r="P362" s="68"/>
      <c r="Q362" s="68"/>
      <c r="R362" s="68"/>
      <c r="V362" s="67"/>
    </row>
    <row r="363" spans="7:22" x14ac:dyDescent="0.35">
      <c r="G363" s="67">
        <v>43020</v>
      </c>
      <c r="H363" s="68"/>
      <c r="I363" s="68"/>
      <c r="J363" s="68"/>
      <c r="K363" s="68">
        <v>23</v>
      </c>
      <c r="L363" s="68"/>
      <c r="M363" s="68"/>
      <c r="N363" s="68">
        <v>22</v>
      </c>
      <c r="O363" s="68"/>
      <c r="P363" s="68"/>
      <c r="Q363" s="68"/>
      <c r="R363" s="68"/>
      <c r="V363" s="67"/>
    </row>
    <row r="364" spans="7:22" x14ac:dyDescent="0.35">
      <c r="G364" s="67">
        <v>43021</v>
      </c>
      <c r="H364" s="68"/>
      <c r="I364" s="68"/>
      <c r="J364" s="68"/>
      <c r="K364" s="68">
        <v>24</v>
      </c>
      <c r="L364" s="68"/>
      <c r="M364" s="68"/>
      <c r="N364" s="68">
        <v>17</v>
      </c>
      <c r="O364" s="68"/>
      <c r="P364" s="68"/>
      <c r="Q364" s="68"/>
      <c r="R364" s="68"/>
      <c r="V364" s="67"/>
    </row>
    <row r="365" spans="7:22" x14ac:dyDescent="0.35">
      <c r="G365" s="67">
        <v>43022</v>
      </c>
      <c r="H365" s="68"/>
      <c r="I365" s="68"/>
      <c r="J365" s="68"/>
      <c r="K365" s="68">
        <v>20</v>
      </c>
      <c r="L365" s="68"/>
      <c r="M365" s="68"/>
      <c r="N365" s="68">
        <v>12</v>
      </c>
      <c r="O365" s="68"/>
      <c r="P365" s="68"/>
      <c r="Q365" s="68"/>
      <c r="R365" s="68"/>
      <c r="V365" s="67"/>
    </row>
    <row r="366" spans="7:22" x14ac:dyDescent="0.35">
      <c r="G366" s="67">
        <v>43023</v>
      </c>
      <c r="H366" s="68"/>
      <c r="I366" s="68"/>
      <c r="J366" s="68"/>
      <c r="K366" s="68">
        <v>19</v>
      </c>
      <c r="L366" s="68"/>
      <c r="M366" s="68"/>
      <c r="N366" s="68">
        <v>17</v>
      </c>
      <c r="O366" s="68"/>
      <c r="P366" s="68"/>
      <c r="Q366" s="68"/>
      <c r="R366" s="68"/>
      <c r="V366" s="67"/>
    </row>
    <row r="367" spans="7:22" x14ac:dyDescent="0.35">
      <c r="G367" s="67">
        <v>43024</v>
      </c>
      <c r="H367" s="68"/>
      <c r="I367" s="68"/>
      <c r="J367" s="68"/>
      <c r="K367" s="68">
        <v>15</v>
      </c>
      <c r="L367" s="68"/>
      <c r="M367" s="68"/>
      <c r="N367" s="68">
        <v>16</v>
      </c>
      <c r="O367" s="68"/>
      <c r="P367" s="68"/>
      <c r="Q367" s="68"/>
      <c r="R367" s="68"/>
      <c r="V367" s="67"/>
    </row>
    <row r="368" spans="7:22" x14ac:dyDescent="0.35">
      <c r="G368" s="67">
        <v>43025</v>
      </c>
      <c r="H368" s="68"/>
      <c r="I368" s="68"/>
      <c r="J368" s="68"/>
      <c r="K368" s="68">
        <v>23</v>
      </c>
      <c r="L368" s="68"/>
      <c r="M368" s="68"/>
      <c r="N368" s="68">
        <v>20</v>
      </c>
      <c r="O368" s="68"/>
      <c r="P368" s="68"/>
      <c r="Q368" s="68"/>
      <c r="R368" s="68"/>
      <c r="V368" s="67"/>
    </row>
    <row r="369" spans="7:22" x14ac:dyDescent="0.35">
      <c r="G369" s="67">
        <v>43026</v>
      </c>
      <c r="H369" s="68"/>
      <c r="I369" s="68"/>
      <c r="J369" s="68"/>
      <c r="K369" s="68">
        <v>24</v>
      </c>
      <c r="L369" s="68"/>
      <c r="M369" s="68"/>
      <c r="N369" s="68">
        <v>22</v>
      </c>
      <c r="O369" s="68"/>
      <c r="P369" s="68"/>
      <c r="Q369" s="68"/>
      <c r="R369" s="68"/>
      <c r="V369" s="67"/>
    </row>
    <row r="370" spans="7:22" x14ac:dyDescent="0.35">
      <c r="G370" s="67">
        <v>43027</v>
      </c>
      <c r="H370" s="68"/>
      <c r="I370" s="68"/>
      <c r="J370" s="68"/>
      <c r="K370" s="68">
        <v>24</v>
      </c>
      <c r="L370" s="68"/>
      <c r="M370" s="68"/>
      <c r="N370" s="68">
        <v>25</v>
      </c>
      <c r="O370" s="68"/>
      <c r="P370" s="68"/>
      <c r="Q370" s="68"/>
      <c r="R370" s="68"/>
      <c r="V370" s="67"/>
    </row>
    <row r="371" spans="7:22" x14ac:dyDescent="0.35">
      <c r="G371" s="67">
        <v>43028</v>
      </c>
      <c r="H371" s="68"/>
      <c r="I371" s="68"/>
      <c r="J371" s="68"/>
      <c r="K371" s="68">
        <v>23</v>
      </c>
      <c r="L371" s="68"/>
      <c r="M371" s="68"/>
      <c r="N371" s="68">
        <v>13</v>
      </c>
      <c r="O371" s="68"/>
      <c r="P371" s="68"/>
      <c r="Q371" s="68"/>
      <c r="R371" s="68"/>
      <c r="V371" s="67"/>
    </row>
    <row r="372" spans="7:22" x14ac:dyDescent="0.35">
      <c r="G372" s="67">
        <v>43029</v>
      </c>
      <c r="H372" s="68"/>
      <c r="I372" s="68"/>
      <c r="J372" s="68"/>
      <c r="K372" s="68">
        <v>23</v>
      </c>
      <c r="L372" s="68"/>
      <c r="M372" s="68"/>
      <c r="N372" s="68">
        <v>17</v>
      </c>
      <c r="O372" s="68"/>
      <c r="P372" s="68"/>
      <c r="Q372" s="68"/>
      <c r="R372" s="68"/>
      <c r="V372" s="67"/>
    </row>
    <row r="373" spans="7:22" x14ac:dyDescent="0.35">
      <c r="G373" s="67">
        <v>43030</v>
      </c>
      <c r="H373" s="68"/>
      <c r="I373" s="68"/>
      <c r="J373" s="68"/>
      <c r="K373" s="68">
        <v>24</v>
      </c>
      <c r="L373" s="68"/>
      <c r="M373" s="68"/>
      <c r="N373" s="68">
        <v>23</v>
      </c>
      <c r="O373" s="68"/>
      <c r="P373" s="68"/>
      <c r="Q373" s="68"/>
      <c r="R373" s="68"/>
      <c r="V373" s="67"/>
    </row>
    <row r="374" spans="7:22" x14ac:dyDescent="0.35">
      <c r="G374" s="67">
        <v>43031</v>
      </c>
      <c r="H374" s="68"/>
      <c r="I374" s="68"/>
      <c r="J374" s="68"/>
      <c r="K374" s="68">
        <v>27</v>
      </c>
      <c r="L374" s="68"/>
      <c r="M374" s="68"/>
      <c r="N374" s="68">
        <v>28.000000000000004</v>
      </c>
      <c r="O374" s="68"/>
      <c r="P374" s="68"/>
      <c r="Q374" s="68"/>
      <c r="R374" s="68"/>
      <c r="V374" s="67"/>
    </row>
    <row r="375" spans="7:22" x14ac:dyDescent="0.35">
      <c r="G375" s="67">
        <v>43032</v>
      </c>
      <c r="H375" s="68"/>
      <c r="I375" s="68"/>
      <c r="J375" s="68"/>
      <c r="K375" s="68">
        <v>22</v>
      </c>
      <c r="L375" s="68"/>
      <c r="M375" s="68"/>
      <c r="N375" s="68">
        <v>22</v>
      </c>
      <c r="O375" s="68"/>
      <c r="P375" s="68"/>
      <c r="Q375" s="68"/>
      <c r="R375" s="68"/>
      <c r="V375" s="67"/>
    </row>
    <row r="376" spans="7:22" x14ac:dyDescent="0.35">
      <c r="G376" s="67">
        <v>43033</v>
      </c>
      <c r="H376" s="68"/>
      <c r="I376" s="68"/>
      <c r="J376" s="68"/>
      <c r="K376" s="68">
        <v>20</v>
      </c>
      <c r="L376" s="68"/>
      <c r="M376" s="68"/>
      <c r="N376" s="68">
        <v>23</v>
      </c>
      <c r="O376" s="68"/>
      <c r="P376" s="68"/>
      <c r="Q376" s="68"/>
      <c r="R376" s="68"/>
      <c r="V376" s="67"/>
    </row>
    <row r="377" spans="7:22" x14ac:dyDescent="0.35">
      <c r="G377" s="67">
        <v>43034</v>
      </c>
      <c r="H377" s="68"/>
      <c r="I377" s="68"/>
      <c r="J377" s="68"/>
      <c r="K377" s="68">
        <v>28.000000000000004</v>
      </c>
      <c r="L377" s="68"/>
      <c r="M377" s="68"/>
      <c r="N377" s="68">
        <v>25</v>
      </c>
      <c r="O377" s="68"/>
      <c r="P377" s="68"/>
      <c r="Q377" s="68"/>
      <c r="R377" s="68"/>
      <c r="V377" s="67"/>
    </row>
    <row r="378" spans="7:22" x14ac:dyDescent="0.35">
      <c r="G378" s="67">
        <v>43035</v>
      </c>
      <c r="H378" s="68"/>
      <c r="I378" s="68"/>
      <c r="J378" s="68"/>
      <c r="K378" s="68">
        <v>31</v>
      </c>
      <c r="L378" s="68"/>
      <c r="M378" s="68"/>
      <c r="N378" s="68">
        <v>24</v>
      </c>
      <c r="O378" s="68"/>
      <c r="P378" s="68"/>
      <c r="Q378" s="68"/>
      <c r="R378" s="68"/>
      <c r="V378" s="67"/>
    </row>
    <row r="379" spans="7:22" x14ac:dyDescent="0.35">
      <c r="G379" s="67">
        <v>43036</v>
      </c>
      <c r="H379" s="68"/>
      <c r="I379" s="68"/>
      <c r="J379" s="68"/>
      <c r="K379" s="68">
        <v>25</v>
      </c>
      <c r="L379" s="68"/>
      <c r="M379" s="68"/>
      <c r="N379" s="68">
        <v>25</v>
      </c>
      <c r="O379" s="68"/>
      <c r="P379" s="68"/>
      <c r="Q379" s="68"/>
      <c r="R379" s="68"/>
      <c r="V379" s="67"/>
    </row>
    <row r="380" spans="7:22" x14ac:dyDescent="0.35">
      <c r="G380" s="67">
        <v>43037</v>
      </c>
      <c r="H380" s="68"/>
      <c r="I380" s="68"/>
      <c r="J380" s="68"/>
      <c r="K380" s="68">
        <v>24</v>
      </c>
      <c r="L380" s="68"/>
      <c r="M380" s="68"/>
      <c r="N380" s="68">
        <v>27</v>
      </c>
      <c r="O380" s="68"/>
      <c r="P380" s="68"/>
      <c r="Q380" s="68"/>
      <c r="R380" s="68"/>
      <c r="V380" s="67"/>
    </row>
    <row r="381" spans="7:22" x14ac:dyDescent="0.35">
      <c r="G381" s="67">
        <v>43038</v>
      </c>
      <c r="H381" s="68"/>
      <c r="I381" s="68"/>
      <c r="J381" s="68"/>
      <c r="K381" s="68">
        <v>30</v>
      </c>
      <c r="L381" s="68"/>
      <c r="M381" s="68"/>
      <c r="N381" s="68">
        <v>26</v>
      </c>
      <c r="O381" s="68"/>
      <c r="P381" s="68"/>
      <c r="Q381" s="68"/>
      <c r="R381" s="68"/>
      <c r="V381" s="67"/>
    </row>
    <row r="382" spans="7:22" x14ac:dyDescent="0.35">
      <c r="G382" s="67">
        <v>43039</v>
      </c>
      <c r="H382" s="68"/>
      <c r="I382" s="68"/>
      <c r="J382" s="68"/>
      <c r="K382" s="68">
        <v>26</v>
      </c>
      <c r="L382" s="68"/>
      <c r="M382" s="68"/>
      <c r="N382" s="68">
        <v>15</v>
      </c>
      <c r="O382" s="68"/>
      <c r="P382" s="68"/>
      <c r="Q382" s="68"/>
      <c r="R382" s="68"/>
      <c r="V382" s="67"/>
    </row>
    <row r="383" spans="7:22" x14ac:dyDescent="0.35">
      <c r="G383" s="67">
        <v>43040</v>
      </c>
      <c r="H383" s="68"/>
      <c r="I383" s="68"/>
      <c r="J383" s="68"/>
      <c r="K383" s="68">
        <v>30</v>
      </c>
      <c r="L383" s="68"/>
      <c r="M383" s="68"/>
      <c r="N383" s="68">
        <v>14.000000000000002</v>
      </c>
      <c r="O383" s="68"/>
      <c r="P383" s="68"/>
      <c r="Q383" s="68"/>
      <c r="R383" s="68"/>
      <c r="V383" s="67"/>
    </row>
    <row r="384" spans="7:22" x14ac:dyDescent="0.35">
      <c r="G384" s="67">
        <v>43041</v>
      </c>
      <c r="H384" s="68"/>
      <c r="I384" s="68"/>
      <c r="J384" s="68"/>
      <c r="K384" s="68">
        <v>34</v>
      </c>
      <c r="L384" s="68"/>
      <c r="M384" s="68"/>
      <c r="N384" s="68">
        <v>10</v>
      </c>
      <c r="O384" s="68"/>
      <c r="P384" s="68"/>
      <c r="Q384" s="68"/>
      <c r="R384" s="68"/>
      <c r="V384" s="67"/>
    </row>
    <row r="385" spans="7:22" x14ac:dyDescent="0.35">
      <c r="G385" s="67">
        <v>43042</v>
      </c>
      <c r="H385" s="68"/>
      <c r="I385" s="68"/>
      <c r="J385" s="68"/>
      <c r="K385" s="68">
        <v>30</v>
      </c>
      <c r="L385" s="68"/>
      <c r="M385" s="68"/>
      <c r="N385" s="68">
        <v>9</v>
      </c>
      <c r="O385" s="68"/>
      <c r="P385" s="68"/>
      <c r="Q385" s="68"/>
      <c r="R385" s="68"/>
      <c r="V385" s="67"/>
    </row>
    <row r="386" spans="7:22" x14ac:dyDescent="0.35">
      <c r="G386" s="67">
        <v>43043</v>
      </c>
      <c r="H386" s="68"/>
      <c r="I386" s="68"/>
      <c r="J386" s="68"/>
      <c r="K386" s="68">
        <v>31</v>
      </c>
      <c r="L386" s="68"/>
      <c r="M386" s="68"/>
      <c r="N386" s="68">
        <v>9</v>
      </c>
      <c r="O386" s="68"/>
      <c r="P386" s="68"/>
      <c r="Q386" s="68"/>
      <c r="R386" s="68"/>
      <c r="V386" s="67"/>
    </row>
    <row r="387" spans="7:22" x14ac:dyDescent="0.35">
      <c r="G387" s="67">
        <v>43044</v>
      </c>
      <c r="H387" s="68"/>
      <c r="I387" s="68"/>
      <c r="J387" s="68"/>
      <c r="K387" s="68">
        <v>35</v>
      </c>
      <c r="L387" s="68"/>
      <c r="M387" s="68"/>
      <c r="N387" s="68">
        <v>7.0000000000000009</v>
      </c>
      <c r="O387" s="68"/>
      <c r="P387" s="68"/>
      <c r="Q387" s="68"/>
      <c r="R387" s="68"/>
      <c r="V387" s="67"/>
    </row>
    <row r="388" spans="7:22" x14ac:dyDescent="0.35">
      <c r="G388" s="67">
        <v>43045</v>
      </c>
      <c r="H388" s="68"/>
      <c r="I388" s="68"/>
      <c r="J388" s="68"/>
      <c r="K388" s="68">
        <v>34</v>
      </c>
      <c r="L388" s="68"/>
      <c r="M388" s="68"/>
      <c r="N388" s="68">
        <v>8</v>
      </c>
      <c r="O388" s="68"/>
      <c r="P388" s="68"/>
      <c r="Q388" s="68"/>
      <c r="R388" s="68"/>
      <c r="V388" s="67"/>
    </row>
    <row r="389" spans="7:22" x14ac:dyDescent="0.35">
      <c r="G389" s="67">
        <v>43046</v>
      </c>
      <c r="H389" s="68"/>
      <c r="I389" s="68"/>
      <c r="J389" s="68"/>
      <c r="K389" s="68">
        <v>28.000000000000004</v>
      </c>
      <c r="L389" s="68"/>
      <c r="M389" s="68"/>
      <c r="N389" s="68">
        <v>10</v>
      </c>
      <c r="O389" s="68"/>
      <c r="P389" s="68"/>
      <c r="Q389" s="68"/>
      <c r="R389" s="68"/>
      <c r="V389" s="67"/>
    </row>
    <row r="390" spans="7:22" x14ac:dyDescent="0.35">
      <c r="G390" s="67">
        <v>43047</v>
      </c>
      <c r="H390" s="68"/>
      <c r="I390" s="68"/>
      <c r="J390" s="68"/>
      <c r="K390" s="68">
        <v>21</v>
      </c>
      <c r="L390" s="68"/>
      <c r="M390" s="68"/>
      <c r="N390" s="68">
        <v>9</v>
      </c>
      <c r="O390" s="68"/>
      <c r="P390" s="68"/>
      <c r="Q390" s="68"/>
      <c r="R390" s="68"/>
      <c r="V390" s="67"/>
    </row>
    <row r="391" spans="7:22" x14ac:dyDescent="0.35">
      <c r="G391" s="67">
        <v>43048</v>
      </c>
      <c r="H391" s="68"/>
      <c r="I391" s="68"/>
      <c r="J391" s="68"/>
      <c r="K391" s="68">
        <v>23</v>
      </c>
      <c r="L391" s="68"/>
      <c r="M391" s="68"/>
      <c r="N391" s="68">
        <v>20</v>
      </c>
      <c r="O391" s="68"/>
      <c r="P391" s="68"/>
      <c r="Q391" s="68"/>
      <c r="R391" s="68"/>
      <c r="V391" s="67"/>
    </row>
    <row r="392" spans="7:22" x14ac:dyDescent="0.35">
      <c r="G392" s="67">
        <v>43049</v>
      </c>
      <c r="H392" s="68"/>
      <c r="I392" s="68"/>
      <c r="J392" s="68"/>
      <c r="K392" s="68">
        <v>17</v>
      </c>
      <c r="L392" s="68"/>
      <c r="M392" s="68"/>
      <c r="N392" s="68">
        <v>17</v>
      </c>
      <c r="O392" s="68"/>
      <c r="P392" s="68"/>
      <c r="Q392" s="68"/>
      <c r="R392" s="68"/>
      <c r="V392" s="67"/>
    </row>
    <row r="393" spans="7:22" x14ac:dyDescent="0.35">
      <c r="G393" s="67">
        <v>43050</v>
      </c>
      <c r="H393" s="68"/>
      <c r="I393" s="68"/>
      <c r="J393" s="68"/>
      <c r="K393" s="68">
        <v>16</v>
      </c>
      <c r="L393" s="68"/>
      <c r="M393" s="68"/>
      <c r="N393" s="68">
        <v>17</v>
      </c>
      <c r="O393" s="68"/>
      <c r="P393" s="68"/>
      <c r="Q393" s="68"/>
      <c r="R393" s="68"/>
      <c r="V393" s="67"/>
    </row>
    <row r="394" spans="7:22" x14ac:dyDescent="0.35">
      <c r="G394" s="67">
        <v>43051</v>
      </c>
      <c r="H394" s="68"/>
      <c r="I394" s="68"/>
      <c r="J394" s="68"/>
      <c r="K394" s="68">
        <v>22</v>
      </c>
      <c r="L394" s="68"/>
      <c r="M394" s="68"/>
      <c r="N394" s="68">
        <v>23</v>
      </c>
      <c r="O394" s="68"/>
      <c r="P394" s="68"/>
      <c r="Q394" s="68"/>
      <c r="R394" s="68"/>
      <c r="V394" s="67"/>
    </row>
    <row r="395" spans="7:22" x14ac:dyDescent="0.35">
      <c r="G395" s="67">
        <v>43052</v>
      </c>
      <c r="H395" s="68"/>
      <c r="I395" s="68"/>
      <c r="J395" s="68"/>
      <c r="K395" s="68">
        <v>25</v>
      </c>
      <c r="L395" s="68"/>
      <c r="M395" s="68"/>
      <c r="N395" s="68">
        <v>11</v>
      </c>
      <c r="O395" s="68"/>
      <c r="P395" s="68"/>
      <c r="Q395" s="68"/>
      <c r="R395" s="68"/>
      <c r="V395" s="67"/>
    </row>
    <row r="396" spans="7:22" x14ac:dyDescent="0.35">
      <c r="G396" s="67">
        <v>43053</v>
      </c>
      <c r="H396" s="68"/>
      <c r="I396" s="68"/>
      <c r="J396" s="68"/>
      <c r="K396" s="68">
        <v>28.000000000000004</v>
      </c>
      <c r="L396" s="68"/>
      <c r="M396" s="68"/>
      <c r="N396" s="68">
        <v>23</v>
      </c>
      <c r="O396" s="68"/>
      <c r="P396" s="68"/>
      <c r="Q396" s="68"/>
      <c r="R396" s="68"/>
      <c r="V396" s="67"/>
    </row>
    <row r="397" spans="7:22" x14ac:dyDescent="0.35">
      <c r="G397" s="67">
        <v>43054</v>
      </c>
      <c r="H397" s="68"/>
      <c r="I397" s="68"/>
      <c r="J397" s="68"/>
      <c r="K397" s="68">
        <v>27</v>
      </c>
      <c r="L397" s="68"/>
      <c r="M397" s="68"/>
      <c r="N397" s="68">
        <v>15</v>
      </c>
      <c r="O397" s="68"/>
      <c r="P397" s="68"/>
      <c r="Q397" s="68"/>
      <c r="R397" s="68"/>
      <c r="V397" s="67"/>
    </row>
    <row r="398" spans="7:22" x14ac:dyDescent="0.35">
      <c r="G398" s="67">
        <v>43055</v>
      </c>
      <c r="H398" s="68"/>
      <c r="I398" s="68"/>
      <c r="J398" s="68"/>
      <c r="K398" s="68">
        <v>34</v>
      </c>
      <c r="L398" s="68"/>
      <c r="M398" s="68"/>
      <c r="N398" s="68">
        <v>20</v>
      </c>
      <c r="O398" s="68"/>
      <c r="P398" s="68"/>
      <c r="Q398" s="68"/>
      <c r="R398" s="68"/>
      <c r="V398" s="67"/>
    </row>
    <row r="399" spans="7:22" x14ac:dyDescent="0.35">
      <c r="G399" s="67">
        <v>43056</v>
      </c>
      <c r="H399" s="68"/>
      <c r="I399" s="68"/>
      <c r="J399" s="68"/>
      <c r="K399" s="68">
        <v>28.000000000000004</v>
      </c>
      <c r="L399" s="68"/>
      <c r="M399" s="68"/>
      <c r="N399" s="68">
        <v>24</v>
      </c>
      <c r="O399" s="68"/>
      <c r="P399" s="68"/>
      <c r="Q399" s="68"/>
      <c r="R399" s="68"/>
      <c r="V399" s="67"/>
    </row>
    <row r="400" spans="7:22" x14ac:dyDescent="0.35">
      <c r="G400" s="67">
        <v>43057</v>
      </c>
      <c r="H400" s="68"/>
      <c r="I400" s="68"/>
      <c r="J400" s="68"/>
      <c r="K400" s="68">
        <v>33</v>
      </c>
      <c r="L400" s="68"/>
      <c r="M400" s="68"/>
      <c r="N400" s="68">
        <v>24</v>
      </c>
      <c r="O400" s="68"/>
      <c r="P400" s="68"/>
      <c r="Q400" s="68"/>
      <c r="R400" s="68"/>
      <c r="V400" s="67"/>
    </row>
    <row r="401" spans="7:22" x14ac:dyDescent="0.35">
      <c r="G401" s="67">
        <v>43058</v>
      </c>
      <c r="H401" s="68"/>
      <c r="I401" s="68"/>
      <c r="J401" s="68"/>
      <c r="K401" s="68">
        <v>28.000000000000004</v>
      </c>
      <c r="L401" s="68"/>
      <c r="M401" s="68"/>
      <c r="N401" s="68">
        <v>19</v>
      </c>
      <c r="O401" s="68"/>
      <c r="P401" s="68"/>
      <c r="Q401" s="68"/>
      <c r="R401" s="68"/>
      <c r="V401" s="67"/>
    </row>
    <row r="402" spans="7:22" x14ac:dyDescent="0.35">
      <c r="G402" s="67">
        <v>43059</v>
      </c>
      <c r="H402" s="68"/>
      <c r="I402" s="68"/>
      <c r="J402" s="68"/>
      <c r="K402" s="68">
        <v>35</v>
      </c>
      <c r="L402" s="68"/>
      <c r="M402" s="68"/>
      <c r="N402" s="68">
        <v>22</v>
      </c>
      <c r="O402" s="68"/>
      <c r="P402" s="68"/>
      <c r="Q402" s="68"/>
      <c r="R402" s="68"/>
      <c r="V402" s="67"/>
    </row>
    <row r="403" spans="7:22" x14ac:dyDescent="0.35">
      <c r="G403" s="67">
        <v>43060</v>
      </c>
      <c r="H403" s="68"/>
      <c r="I403" s="68"/>
      <c r="J403" s="68"/>
      <c r="K403" s="68">
        <v>36</v>
      </c>
      <c r="L403" s="68"/>
      <c r="M403" s="68"/>
      <c r="N403" s="68">
        <v>31</v>
      </c>
      <c r="O403" s="68"/>
      <c r="P403" s="68"/>
      <c r="Q403" s="68"/>
      <c r="R403" s="68"/>
      <c r="V403" s="67"/>
    </row>
    <row r="404" spans="7:22" x14ac:dyDescent="0.35">
      <c r="G404" s="67">
        <v>43061</v>
      </c>
      <c r="H404" s="68"/>
      <c r="I404" s="68"/>
      <c r="J404" s="68"/>
      <c r="K404" s="68">
        <v>45</v>
      </c>
      <c r="L404" s="68"/>
      <c r="M404" s="68"/>
      <c r="N404" s="68">
        <v>30</v>
      </c>
      <c r="O404" s="68"/>
      <c r="P404" s="68"/>
      <c r="Q404" s="68"/>
      <c r="R404" s="68"/>
      <c r="V404" s="67"/>
    </row>
    <row r="405" spans="7:22" x14ac:dyDescent="0.35">
      <c r="G405" s="67">
        <v>43062</v>
      </c>
      <c r="H405" s="68"/>
      <c r="I405" s="68"/>
      <c r="J405" s="68"/>
      <c r="K405" s="68">
        <v>41</v>
      </c>
      <c r="L405" s="68"/>
      <c r="M405" s="68"/>
      <c r="N405" s="68">
        <v>26</v>
      </c>
      <c r="O405" s="68"/>
      <c r="P405" s="68"/>
      <c r="Q405" s="68"/>
      <c r="R405" s="68"/>
      <c r="V405" s="67"/>
    </row>
    <row r="406" spans="7:22" x14ac:dyDescent="0.35">
      <c r="G406" s="67">
        <v>43063</v>
      </c>
      <c r="H406" s="68"/>
      <c r="I406" s="68"/>
      <c r="J406" s="68"/>
      <c r="K406" s="68">
        <v>41</v>
      </c>
      <c r="L406" s="68"/>
      <c r="M406" s="68"/>
      <c r="N406" s="68">
        <v>30</v>
      </c>
      <c r="O406" s="68"/>
      <c r="P406" s="68"/>
      <c r="Q406" s="68"/>
      <c r="R406" s="68"/>
      <c r="V406" s="67"/>
    </row>
    <row r="407" spans="7:22" x14ac:dyDescent="0.35">
      <c r="G407" s="67">
        <v>43064</v>
      </c>
      <c r="H407" s="68"/>
      <c r="I407" s="68"/>
      <c r="J407" s="68"/>
      <c r="K407" s="68">
        <v>37</v>
      </c>
      <c r="L407" s="68"/>
      <c r="M407" s="68"/>
      <c r="N407" s="68">
        <v>26</v>
      </c>
      <c r="O407" s="68"/>
      <c r="P407" s="68"/>
      <c r="Q407" s="68"/>
      <c r="R407" s="68"/>
      <c r="V407" s="67"/>
    </row>
    <row r="408" spans="7:22" x14ac:dyDescent="0.35">
      <c r="G408" s="67">
        <v>43065</v>
      </c>
      <c r="H408" s="68"/>
      <c r="I408" s="68"/>
      <c r="J408" s="68"/>
      <c r="K408" s="68">
        <v>43</v>
      </c>
      <c r="L408" s="68"/>
      <c r="M408" s="68"/>
      <c r="N408" s="68">
        <v>39</v>
      </c>
      <c r="O408" s="68"/>
      <c r="P408" s="68"/>
      <c r="Q408" s="68"/>
      <c r="R408" s="68"/>
      <c r="V408" s="67"/>
    </row>
    <row r="409" spans="7:22" x14ac:dyDescent="0.35">
      <c r="G409" s="67">
        <v>43066</v>
      </c>
      <c r="H409" s="68"/>
      <c r="I409" s="68"/>
      <c r="J409" s="68"/>
      <c r="K409" s="68">
        <v>40</v>
      </c>
      <c r="L409" s="68"/>
      <c r="M409" s="68"/>
      <c r="N409" s="68">
        <v>36</v>
      </c>
      <c r="O409" s="68"/>
      <c r="P409" s="68"/>
      <c r="Q409" s="68"/>
      <c r="R409" s="68"/>
      <c r="V409" s="67"/>
    </row>
    <row r="410" spans="7:22" x14ac:dyDescent="0.35">
      <c r="G410" s="67">
        <v>43067</v>
      </c>
      <c r="H410" s="68"/>
      <c r="I410" s="68"/>
      <c r="J410" s="68"/>
      <c r="K410" s="68">
        <v>63</v>
      </c>
      <c r="L410" s="68"/>
      <c r="M410" s="68"/>
      <c r="N410" s="68">
        <v>39</v>
      </c>
      <c r="O410" s="68"/>
      <c r="P410" s="68"/>
      <c r="Q410" s="68"/>
      <c r="R410" s="68"/>
      <c r="V410" s="67"/>
    </row>
    <row r="411" spans="7:22" x14ac:dyDescent="0.35">
      <c r="G411" s="67">
        <v>43068</v>
      </c>
      <c r="H411" s="68"/>
      <c r="I411" s="68"/>
      <c r="J411" s="68"/>
      <c r="K411" s="68">
        <v>64</v>
      </c>
      <c r="L411" s="68"/>
      <c r="M411" s="68"/>
      <c r="N411" s="68">
        <v>39</v>
      </c>
      <c r="O411" s="68"/>
      <c r="P411" s="68"/>
      <c r="Q411" s="68"/>
      <c r="R411" s="68"/>
      <c r="V411" s="67"/>
    </row>
    <row r="412" spans="7:22" x14ac:dyDescent="0.35">
      <c r="G412" s="67">
        <v>43069</v>
      </c>
      <c r="H412" s="68"/>
      <c r="I412" s="68"/>
      <c r="J412" s="68"/>
      <c r="K412" s="68">
        <v>63</v>
      </c>
      <c r="L412" s="68"/>
      <c r="M412" s="68"/>
      <c r="N412" s="68">
        <v>41</v>
      </c>
      <c r="O412" s="68"/>
      <c r="P412" s="68"/>
      <c r="Q412" s="68"/>
      <c r="R412" s="68"/>
      <c r="V412" s="67"/>
    </row>
    <row r="413" spans="7:22" x14ac:dyDescent="0.35">
      <c r="G413" s="67">
        <v>43070</v>
      </c>
      <c r="H413" s="68"/>
      <c r="I413" s="68"/>
      <c r="J413" s="68"/>
      <c r="K413" s="68">
        <v>86</v>
      </c>
      <c r="L413" s="68"/>
      <c r="M413" s="68"/>
      <c r="N413" s="68">
        <v>33</v>
      </c>
      <c r="O413" s="68"/>
      <c r="P413" s="68"/>
      <c r="Q413" s="68"/>
      <c r="R413" s="68"/>
      <c r="V413" s="67"/>
    </row>
    <row r="414" spans="7:22" x14ac:dyDescent="0.35">
      <c r="G414" s="67">
        <v>43071</v>
      </c>
      <c r="H414" s="68"/>
      <c r="I414" s="68"/>
      <c r="J414" s="68"/>
      <c r="K414" s="68">
        <v>84</v>
      </c>
      <c r="L414" s="68"/>
      <c r="M414" s="68"/>
      <c r="N414" s="68">
        <v>69</v>
      </c>
      <c r="O414" s="68"/>
      <c r="P414" s="68"/>
      <c r="Q414" s="68"/>
      <c r="R414" s="68"/>
      <c r="V414" s="67"/>
    </row>
    <row r="415" spans="7:22" x14ac:dyDescent="0.35">
      <c r="G415" s="67">
        <v>43072</v>
      </c>
      <c r="H415" s="68"/>
      <c r="I415" s="68"/>
      <c r="J415" s="68"/>
      <c r="K415" s="68">
        <v>86</v>
      </c>
      <c r="L415" s="68"/>
      <c r="M415" s="68"/>
      <c r="N415" s="68">
        <v>67</v>
      </c>
      <c r="O415" s="68"/>
      <c r="P415" s="68"/>
      <c r="Q415" s="68"/>
      <c r="R415" s="68"/>
      <c r="V415" s="67"/>
    </row>
    <row r="416" spans="7:22" x14ac:dyDescent="0.35">
      <c r="G416" s="67">
        <v>43073</v>
      </c>
      <c r="K416">
        <v>68</v>
      </c>
      <c r="L416" s="69"/>
      <c r="N416">
        <v>52</v>
      </c>
      <c r="V416" s="67"/>
    </row>
    <row r="417" spans="7:22" x14ac:dyDescent="0.35">
      <c r="G417" s="67">
        <v>43074</v>
      </c>
      <c r="K417">
        <v>68</v>
      </c>
      <c r="L417" s="69"/>
      <c r="N417">
        <v>58</v>
      </c>
      <c r="V417" s="67"/>
    </row>
    <row r="418" spans="7:22" x14ac:dyDescent="0.35">
      <c r="G418" s="67">
        <v>43075</v>
      </c>
      <c r="K418">
        <v>74</v>
      </c>
      <c r="L418" s="69"/>
      <c r="N418">
        <v>61</v>
      </c>
      <c r="V418" s="67"/>
    </row>
    <row r="419" spans="7:22" x14ac:dyDescent="0.35">
      <c r="G419" s="67">
        <v>43076</v>
      </c>
      <c r="K419">
        <v>68</v>
      </c>
      <c r="L419" s="69"/>
      <c r="N419">
        <v>65</v>
      </c>
      <c r="V419" s="67"/>
    </row>
    <row r="420" spans="7:22" x14ac:dyDescent="0.35">
      <c r="G420" s="67">
        <v>43077</v>
      </c>
      <c r="K420">
        <v>65</v>
      </c>
      <c r="L420" s="69"/>
      <c r="N420">
        <v>54</v>
      </c>
      <c r="V420" s="67"/>
    </row>
    <row r="421" spans="7:22" x14ac:dyDescent="0.35">
      <c r="G421" s="67">
        <v>43078</v>
      </c>
      <c r="K421">
        <v>66</v>
      </c>
      <c r="L421" s="69"/>
      <c r="N421">
        <v>60</v>
      </c>
      <c r="V421" s="67"/>
    </row>
    <row r="422" spans="7:22" x14ac:dyDescent="0.35">
      <c r="G422" s="67">
        <v>43079</v>
      </c>
      <c r="K422">
        <v>69</v>
      </c>
      <c r="L422" s="69"/>
      <c r="N422">
        <v>60</v>
      </c>
      <c r="V422" s="67"/>
    </row>
    <row r="423" spans="7:22" x14ac:dyDescent="0.35">
      <c r="G423" s="67">
        <v>43080</v>
      </c>
      <c r="K423">
        <v>65</v>
      </c>
      <c r="L423" s="69"/>
      <c r="N423">
        <v>63</v>
      </c>
      <c r="V423" s="67"/>
    </row>
    <row r="424" spans="7:22" x14ac:dyDescent="0.35">
      <c r="G424" s="67">
        <v>43081</v>
      </c>
      <c r="K424">
        <v>71</v>
      </c>
      <c r="L424" s="69"/>
      <c r="N424">
        <v>74</v>
      </c>
      <c r="V424" s="67"/>
    </row>
    <row r="425" spans="7:22" x14ac:dyDescent="0.35">
      <c r="G425" s="67">
        <v>43082</v>
      </c>
      <c r="K425">
        <v>71</v>
      </c>
      <c r="L425" s="69"/>
      <c r="N425">
        <v>80</v>
      </c>
      <c r="V425" s="67"/>
    </row>
    <row r="426" spans="7:22" x14ac:dyDescent="0.35">
      <c r="G426" s="67">
        <v>43083</v>
      </c>
      <c r="K426">
        <v>70</v>
      </c>
      <c r="L426" s="69"/>
      <c r="N426">
        <v>69</v>
      </c>
      <c r="V426" s="67"/>
    </row>
    <row r="427" spans="7:22" x14ac:dyDescent="0.35">
      <c r="G427" s="67">
        <v>43084</v>
      </c>
      <c r="K427">
        <v>91</v>
      </c>
      <c r="L427" s="69"/>
      <c r="N427">
        <v>92</v>
      </c>
      <c r="V427" s="67"/>
    </row>
    <row r="428" spans="7:22" x14ac:dyDescent="0.35">
      <c r="G428" s="67">
        <v>43085</v>
      </c>
      <c r="K428">
        <v>88</v>
      </c>
      <c r="L428" s="69"/>
      <c r="N428">
        <v>90</v>
      </c>
      <c r="V428" s="67"/>
    </row>
    <row r="429" spans="7:22" x14ac:dyDescent="0.35">
      <c r="G429" s="67">
        <v>43086</v>
      </c>
      <c r="K429">
        <v>86</v>
      </c>
      <c r="L429" s="69"/>
      <c r="N429">
        <v>80</v>
      </c>
      <c r="V429" s="67"/>
    </row>
    <row r="430" spans="7:22" x14ac:dyDescent="0.35">
      <c r="G430" s="67">
        <v>43087</v>
      </c>
      <c r="K430">
        <v>94</v>
      </c>
      <c r="L430" s="69"/>
      <c r="N430">
        <v>92</v>
      </c>
      <c r="V430" s="67"/>
    </row>
    <row r="431" spans="7:22" x14ac:dyDescent="0.35">
      <c r="G431" s="67">
        <v>43088</v>
      </c>
      <c r="K431">
        <v>94</v>
      </c>
      <c r="L431" s="69"/>
      <c r="N431">
        <v>92</v>
      </c>
      <c r="V431" s="67"/>
    </row>
    <row r="432" spans="7:22" x14ac:dyDescent="0.35">
      <c r="G432" s="67">
        <v>43089</v>
      </c>
      <c r="K432">
        <v>16</v>
      </c>
      <c r="L432" s="69"/>
      <c r="N432">
        <v>15</v>
      </c>
      <c r="V432" s="67"/>
    </row>
    <row r="433" spans="7:22" x14ac:dyDescent="0.35">
      <c r="G433" s="67">
        <v>43090</v>
      </c>
      <c r="K433">
        <v>64</v>
      </c>
      <c r="L433" s="69"/>
      <c r="N433">
        <v>68</v>
      </c>
      <c r="V433" s="67"/>
    </row>
    <row r="434" spans="7:22" x14ac:dyDescent="0.35">
      <c r="G434" s="67">
        <v>43091</v>
      </c>
      <c r="K434">
        <v>99</v>
      </c>
      <c r="L434" s="69"/>
      <c r="N434">
        <v>99</v>
      </c>
      <c r="V434" s="67"/>
    </row>
    <row r="435" spans="7:22" x14ac:dyDescent="0.35">
      <c r="G435" s="67">
        <v>43092</v>
      </c>
      <c r="L435" s="69"/>
      <c r="V435" s="67"/>
    </row>
    <row r="436" spans="7:22" x14ac:dyDescent="0.35">
      <c r="G436" s="67">
        <v>43093</v>
      </c>
      <c r="L436" s="69"/>
      <c r="V436" s="67"/>
    </row>
    <row r="437" spans="7:22" x14ac:dyDescent="0.35">
      <c r="G437" s="67">
        <v>43094</v>
      </c>
      <c r="L437" s="69"/>
      <c r="V437" s="67"/>
    </row>
    <row r="438" spans="7:22" x14ac:dyDescent="0.35">
      <c r="G438" s="67">
        <v>43095</v>
      </c>
      <c r="L438" s="69"/>
      <c r="V438" s="67"/>
    </row>
    <row r="439" spans="7:22" x14ac:dyDescent="0.35">
      <c r="G439" s="67">
        <v>43096</v>
      </c>
      <c r="L439" s="69"/>
      <c r="V439" s="67"/>
    </row>
    <row r="440" spans="7:22" x14ac:dyDescent="0.35">
      <c r="G440" s="67">
        <v>43097</v>
      </c>
      <c r="L440" s="69"/>
      <c r="V440" s="67"/>
    </row>
    <row r="441" spans="7:22" x14ac:dyDescent="0.35">
      <c r="G441" s="67">
        <v>43098</v>
      </c>
      <c r="L441" s="69"/>
      <c r="V441" s="67"/>
    </row>
    <row r="442" spans="7:22" x14ac:dyDescent="0.35">
      <c r="G442" s="67">
        <v>43099</v>
      </c>
      <c r="L442" s="69"/>
      <c r="V442" s="67"/>
    </row>
    <row r="443" spans="7:22" x14ac:dyDescent="0.35">
      <c r="G443" s="67">
        <v>43100</v>
      </c>
      <c r="L443" s="69"/>
      <c r="V443" s="67"/>
    </row>
    <row r="448" spans="7:22" x14ac:dyDescent="0.35">
      <c r="L448" s="69"/>
    </row>
    <row r="449" spans="8:12" x14ac:dyDescent="0.35">
      <c r="L449" s="69"/>
    </row>
    <row r="450" spans="8:12" x14ac:dyDescent="0.35">
      <c r="L450" s="69"/>
    </row>
    <row r="451" spans="8:12" x14ac:dyDescent="0.35">
      <c r="L451" s="69"/>
    </row>
    <row r="452" spans="8:12" x14ac:dyDescent="0.35">
      <c r="L452" s="69"/>
    </row>
    <row r="453" spans="8:12" x14ac:dyDescent="0.35">
      <c r="L453" s="69"/>
    </row>
    <row r="454" spans="8:12" x14ac:dyDescent="0.35">
      <c r="L454" s="69"/>
    </row>
    <row r="455" spans="8:12" x14ac:dyDescent="0.35">
      <c r="L455" s="69"/>
    </row>
    <row r="456" spans="8:12" x14ac:dyDescent="0.35">
      <c r="L456" s="69"/>
    </row>
    <row r="457" spans="8:12" x14ac:dyDescent="0.35">
      <c r="L457" s="69"/>
    </row>
    <row r="458" spans="8:12" x14ac:dyDescent="0.35">
      <c r="L458" s="69"/>
    </row>
    <row r="459" spans="8:12" x14ac:dyDescent="0.35">
      <c r="H459" t="s">
        <v>726</v>
      </c>
      <c r="L459" s="69"/>
    </row>
    <row r="460" spans="8:12" x14ac:dyDescent="0.35">
      <c r="L460" s="69"/>
    </row>
    <row r="461" spans="8:12" x14ac:dyDescent="0.35">
      <c r="L461" s="69"/>
    </row>
    <row r="462" spans="8:12" x14ac:dyDescent="0.35">
      <c r="L462" s="69"/>
    </row>
    <row r="463" spans="8:12" x14ac:dyDescent="0.35">
      <c r="L463" s="69"/>
    </row>
    <row r="464" spans="8:12" x14ac:dyDescent="0.35">
      <c r="L464" s="69"/>
    </row>
    <row r="465" spans="12:12" x14ac:dyDescent="0.35">
      <c r="L465" s="69"/>
    </row>
    <row r="466" spans="12:12" x14ac:dyDescent="0.35">
      <c r="L466" s="69"/>
    </row>
    <row r="467" spans="12:12" x14ac:dyDescent="0.35">
      <c r="L467" s="69"/>
    </row>
    <row r="468" spans="12:12" x14ac:dyDescent="0.35">
      <c r="L468" s="69"/>
    </row>
    <row r="469" spans="12:12" x14ac:dyDescent="0.35">
      <c r="L469" s="69"/>
    </row>
    <row r="470" spans="12:12" x14ac:dyDescent="0.35">
      <c r="L470" s="69"/>
    </row>
    <row r="471" spans="12:12" x14ac:dyDescent="0.35">
      <c r="L471" s="69"/>
    </row>
    <row r="472" spans="12:12" x14ac:dyDescent="0.35">
      <c r="L472" s="69"/>
    </row>
    <row r="473" spans="12:12" x14ac:dyDescent="0.35">
      <c r="L473" s="69"/>
    </row>
    <row r="474" spans="12:12" x14ac:dyDescent="0.35">
      <c r="L474" s="69"/>
    </row>
    <row r="475" spans="12:12" x14ac:dyDescent="0.35">
      <c r="L475" s="69"/>
    </row>
    <row r="476" spans="12:12" x14ac:dyDescent="0.35">
      <c r="L476" s="69"/>
    </row>
    <row r="477" spans="12:12" x14ac:dyDescent="0.35">
      <c r="L477" s="69"/>
    </row>
    <row r="478" spans="12:12" x14ac:dyDescent="0.35">
      <c r="L478" s="69"/>
    </row>
    <row r="479" spans="12:12" x14ac:dyDescent="0.35">
      <c r="L479" s="69"/>
    </row>
    <row r="480" spans="12:12" x14ac:dyDescent="0.35">
      <c r="L480" s="69"/>
    </row>
    <row r="481" spans="12:12" x14ac:dyDescent="0.35">
      <c r="L481" s="69"/>
    </row>
    <row r="482" spans="12:12" x14ac:dyDescent="0.35">
      <c r="L482" s="69"/>
    </row>
    <row r="483" spans="12:12" x14ac:dyDescent="0.35">
      <c r="L483" s="69"/>
    </row>
    <row r="484" spans="12:12" x14ac:dyDescent="0.35">
      <c r="L484" s="69"/>
    </row>
    <row r="485" spans="12:12" x14ac:dyDescent="0.35">
      <c r="L485" s="69"/>
    </row>
    <row r="486" spans="12:12" x14ac:dyDescent="0.35">
      <c r="L486" s="69"/>
    </row>
    <row r="487" spans="12:12" x14ac:dyDescent="0.35">
      <c r="L487" s="69"/>
    </row>
    <row r="488" spans="12:12" x14ac:dyDescent="0.35">
      <c r="L488" s="69"/>
    </row>
    <row r="489" spans="12:12" x14ac:dyDescent="0.35">
      <c r="L489" s="69"/>
    </row>
    <row r="490" spans="12:12" x14ac:dyDescent="0.35">
      <c r="L490" s="69"/>
    </row>
    <row r="491" spans="12:12" x14ac:dyDescent="0.35">
      <c r="L491" s="69"/>
    </row>
    <row r="492" spans="12:12" x14ac:dyDescent="0.35">
      <c r="L492" s="69"/>
    </row>
    <row r="493" spans="12:12" x14ac:dyDescent="0.35">
      <c r="L493" s="69"/>
    </row>
    <row r="494" spans="12:12" x14ac:dyDescent="0.35">
      <c r="L494" s="69"/>
    </row>
    <row r="495" spans="12:12" x14ac:dyDescent="0.35">
      <c r="L495" s="69"/>
    </row>
    <row r="496" spans="12:12" x14ac:dyDescent="0.35">
      <c r="L496" s="69"/>
    </row>
    <row r="497" spans="12:12" x14ac:dyDescent="0.35">
      <c r="L497" s="69"/>
    </row>
    <row r="498" spans="12:12" x14ac:dyDescent="0.35">
      <c r="L498" s="69"/>
    </row>
    <row r="499" spans="12:12" x14ac:dyDescent="0.35">
      <c r="L499" s="69"/>
    </row>
    <row r="500" spans="12:12" x14ac:dyDescent="0.35">
      <c r="L500" s="69"/>
    </row>
    <row r="501" spans="12:12" x14ac:dyDescent="0.35">
      <c r="L501" s="69"/>
    </row>
    <row r="502" spans="12:12" x14ac:dyDescent="0.35">
      <c r="L502" s="69"/>
    </row>
    <row r="503" spans="12:12" x14ac:dyDescent="0.35">
      <c r="L503" s="69"/>
    </row>
    <row r="504" spans="12:12" x14ac:dyDescent="0.35">
      <c r="L504" s="69"/>
    </row>
    <row r="505" spans="12:12" x14ac:dyDescent="0.35">
      <c r="L505" s="69"/>
    </row>
    <row r="506" spans="12:12" x14ac:dyDescent="0.35">
      <c r="L506" s="69"/>
    </row>
    <row r="507" spans="12:12" x14ac:dyDescent="0.35">
      <c r="L507" s="69"/>
    </row>
    <row r="508" spans="12:12" x14ac:dyDescent="0.35">
      <c r="L508" s="69"/>
    </row>
    <row r="509" spans="12:12" x14ac:dyDescent="0.35">
      <c r="L509" s="69"/>
    </row>
    <row r="510" spans="12:12" x14ac:dyDescent="0.35">
      <c r="L510" s="69"/>
    </row>
    <row r="511" spans="12:12" x14ac:dyDescent="0.35">
      <c r="L511" s="69"/>
    </row>
    <row r="512" spans="12:12" x14ac:dyDescent="0.35">
      <c r="L512" s="69"/>
    </row>
    <row r="513" spans="12:12" x14ac:dyDescent="0.35">
      <c r="L513" s="69"/>
    </row>
    <row r="514" spans="12:12" x14ac:dyDescent="0.35">
      <c r="L514" s="69"/>
    </row>
    <row r="515" spans="12:12" x14ac:dyDescent="0.35">
      <c r="L515" s="69"/>
    </row>
    <row r="516" spans="12:12" x14ac:dyDescent="0.35">
      <c r="L516" s="69"/>
    </row>
    <row r="517" spans="12:12" x14ac:dyDescent="0.35">
      <c r="L517" s="69"/>
    </row>
    <row r="518" spans="12:12" x14ac:dyDescent="0.35">
      <c r="L518" s="69"/>
    </row>
    <row r="519" spans="12:12" x14ac:dyDescent="0.35">
      <c r="L519" s="69"/>
    </row>
    <row r="520" spans="12:12" x14ac:dyDescent="0.35">
      <c r="L520" s="69"/>
    </row>
    <row r="521" spans="12:12" x14ac:dyDescent="0.35">
      <c r="L521" s="69"/>
    </row>
    <row r="522" spans="12:12" x14ac:dyDescent="0.35">
      <c r="L522" s="69"/>
    </row>
    <row r="523" spans="12:12" x14ac:dyDescent="0.35">
      <c r="L523" s="69"/>
    </row>
    <row r="524" spans="12:12" x14ac:dyDescent="0.35">
      <c r="L524" s="69"/>
    </row>
    <row r="525" spans="12:12" x14ac:dyDescent="0.35">
      <c r="L525" s="69"/>
    </row>
    <row r="526" spans="12:12" x14ac:dyDescent="0.35">
      <c r="L526" s="69"/>
    </row>
    <row r="527" spans="12:12" x14ac:dyDescent="0.35">
      <c r="L527" s="69"/>
    </row>
    <row r="528" spans="12:12" x14ac:dyDescent="0.35">
      <c r="L528" s="69"/>
    </row>
    <row r="529" spans="12:12" x14ac:dyDescent="0.35">
      <c r="L529" s="69"/>
    </row>
    <row r="530" spans="12:12" x14ac:dyDescent="0.35">
      <c r="L530" s="69"/>
    </row>
    <row r="531" spans="12:12" x14ac:dyDescent="0.35">
      <c r="L531" s="69"/>
    </row>
    <row r="532" spans="12:12" x14ac:dyDescent="0.35">
      <c r="L532" s="69"/>
    </row>
    <row r="533" spans="12:12" x14ac:dyDescent="0.35">
      <c r="L533" s="69"/>
    </row>
    <row r="534" spans="12:12" x14ac:dyDescent="0.35">
      <c r="L534" s="69"/>
    </row>
    <row r="535" spans="12:12" x14ac:dyDescent="0.35">
      <c r="L535" s="69"/>
    </row>
    <row r="536" spans="12:12" x14ac:dyDescent="0.35">
      <c r="L536" s="69"/>
    </row>
    <row r="537" spans="12:12" x14ac:dyDescent="0.35">
      <c r="L537" s="69"/>
    </row>
    <row r="538" spans="12:12" x14ac:dyDescent="0.35">
      <c r="L538" s="69"/>
    </row>
    <row r="539" spans="12:12" x14ac:dyDescent="0.35">
      <c r="L539" s="69"/>
    </row>
    <row r="540" spans="12:12" x14ac:dyDescent="0.35">
      <c r="L540" s="69"/>
    </row>
    <row r="541" spans="12:12" x14ac:dyDescent="0.35">
      <c r="L541" s="69"/>
    </row>
    <row r="542" spans="12:12" x14ac:dyDescent="0.35">
      <c r="L542" s="69"/>
    </row>
    <row r="543" spans="12:12" x14ac:dyDescent="0.35">
      <c r="L543" s="69"/>
    </row>
    <row r="544" spans="12:12" x14ac:dyDescent="0.35">
      <c r="L544" s="69"/>
    </row>
    <row r="545" spans="12:12" x14ac:dyDescent="0.35">
      <c r="L545" s="69"/>
    </row>
    <row r="546" spans="12:12" x14ac:dyDescent="0.35">
      <c r="L546" s="69"/>
    </row>
    <row r="547" spans="12:12" x14ac:dyDescent="0.35">
      <c r="L547" s="69"/>
    </row>
    <row r="548" spans="12:12" x14ac:dyDescent="0.35">
      <c r="L548" s="69"/>
    </row>
    <row r="549" spans="12:12" x14ac:dyDescent="0.35">
      <c r="L549" s="69"/>
    </row>
    <row r="550" spans="12:12" x14ac:dyDescent="0.35">
      <c r="L550" s="69"/>
    </row>
    <row r="551" spans="12:12" x14ac:dyDescent="0.35">
      <c r="L551" s="69"/>
    </row>
    <row r="552" spans="12:12" x14ac:dyDescent="0.35">
      <c r="L552" s="69"/>
    </row>
    <row r="553" spans="12:12" x14ac:dyDescent="0.35">
      <c r="L553" s="69"/>
    </row>
    <row r="554" spans="12:12" x14ac:dyDescent="0.35">
      <c r="L554" s="69"/>
    </row>
    <row r="555" spans="12:12" x14ac:dyDescent="0.35">
      <c r="L555" s="69"/>
    </row>
    <row r="556" spans="12:12" x14ac:dyDescent="0.35">
      <c r="L556" s="69"/>
    </row>
    <row r="557" spans="12:12" x14ac:dyDescent="0.35">
      <c r="L557" s="69"/>
    </row>
    <row r="558" spans="12:12" x14ac:dyDescent="0.35">
      <c r="L558" s="69"/>
    </row>
    <row r="559" spans="12:12" x14ac:dyDescent="0.35">
      <c r="L559" s="69"/>
    </row>
    <row r="560" spans="12:12" x14ac:dyDescent="0.35">
      <c r="L560" s="69"/>
    </row>
    <row r="561" spans="12:12" x14ac:dyDescent="0.35">
      <c r="L561" s="69"/>
    </row>
    <row r="562" spans="12:12" x14ac:dyDescent="0.35">
      <c r="L562" s="69"/>
    </row>
    <row r="563" spans="12:12" x14ac:dyDescent="0.35">
      <c r="L563" s="69"/>
    </row>
    <row r="564" spans="12:12" x14ac:dyDescent="0.35">
      <c r="L564" s="69"/>
    </row>
    <row r="565" spans="12:12" x14ac:dyDescent="0.35">
      <c r="L565" s="69"/>
    </row>
    <row r="566" spans="12:12" x14ac:dyDescent="0.35">
      <c r="L566" s="69"/>
    </row>
    <row r="567" spans="12:12" x14ac:dyDescent="0.35">
      <c r="L567" s="69"/>
    </row>
    <row r="568" spans="12:12" x14ac:dyDescent="0.35">
      <c r="L568" s="69"/>
    </row>
    <row r="569" spans="12:12" x14ac:dyDescent="0.35">
      <c r="L569" s="69"/>
    </row>
    <row r="570" spans="12:12" x14ac:dyDescent="0.35">
      <c r="L570" s="69"/>
    </row>
    <row r="571" spans="12:12" x14ac:dyDescent="0.35">
      <c r="L571" s="69"/>
    </row>
    <row r="572" spans="12:12" x14ac:dyDescent="0.35">
      <c r="L572" s="69"/>
    </row>
    <row r="573" spans="12:12" x14ac:dyDescent="0.35">
      <c r="L573" s="69"/>
    </row>
    <row r="574" spans="12:12" x14ac:dyDescent="0.35">
      <c r="L574" s="69"/>
    </row>
    <row r="575" spans="12:12" x14ac:dyDescent="0.35">
      <c r="L575" s="69"/>
    </row>
    <row r="576" spans="12:12" x14ac:dyDescent="0.35">
      <c r="L576" s="69"/>
    </row>
    <row r="577" spans="12:12" x14ac:dyDescent="0.35">
      <c r="L577" s="69"/>
    </row>
    <row r="578" spans="12:12" x14ac:dyDescent="0.35">
      <c r="L578" s="69"/>
    </row>
    <row r="579" spans="12:12" x14ac:dyDescent="0.35">
      <c r="L579" s="69"/>
    </row>
    <row r="580" spans="12:12" x14ac:dyDescent="0.35">
      <c r="L580" s="69"/>
    </row>
    <row r="581" spans="12:12" x14ac:dyDescent="0.35">
      <c r="L581" s="69"/>
    </row>
    <row r="582" spans="12:12" x14ac:dyDescent="0.35">
      <c r="L582" s="69"/>
    </row>
    <row r="583" spans="12:12" x14ac:dyDescent="0.35">
      <c r="L583" s="69"/>
    </row>
    <row r="584" spans="12:12" x14ac:dyDescent="0.35">
      <c r="L584" s="69"/>
    </row>
    <row r="585" spans="12:12" x14ac:dyDescent="0.35">
      <c r="L585" s="69"/>
    </row>
    <row r="586" spans="12:12" x14ac:dyDescent="0.35">
      <c r="L586" s="69"/>
    </row>
    <row r="587" spans="12:12" x14ac:dyDescent="0.35">
      <c r="L587" s="69"/>
    </row>
    <row r="588" spans="12:12" x14ac:dyDescent="0.35">
      <c r="L588" s="69"/>
    </row>
    <row r="589" spans="12:12" x14ac:dyDescent="0.35">
      <c r="L589" s="69"/>
    </row>
    <row r="590" spans="12:12" x14ac:dyDescent="0.35">
      <c r="L590" s="69"/>
    </row>
    <row r="591" spans="12:12" x14ac:dyDescent="0.35">
      <c r="L591" s="69"/>
    </row>
    <row r="592" spans="12:12" x14ac:dyDescent="0.35">
      <c r="L592" s="69"/>
    </row>
    <row r="593" spans="12:12" x14ac:dyDescent="0.35">
      <c r="L593" s="69"/>
    </row>
    <row r="594" spans="12:12" x14ac:dyDescent="0.35">
      <c r="L594" s="69"/>
    </row>
    <row r="595" spans="12:12" x14ac:dyDescent="0.35">
      <c r="L595" s="69"/>
    </row>
    <row r="596" spans="12:12" x14ac:dyDescent="0.35">
      <c r="L596" s="69"/>
    </row>
    <row r="597" spans="12:12" x14ac:dyDescent="0.35">
      <c r="L597" s="69"/>
    </row>
    <row r="598" spans="12:12" x14ac:dyDescent="0.35">
      <c r="L598" s="69"/>
    </row>
    <row r="599" spans="12:12" x14ac:dyDescent="0.35">
      <c r="L599" s="69"/>
    </row>
    <row r="600" spans="12:12" x14ac:dyDescent="0.35">
      <c r="L600" s="69"/>
    </row>
    <row r="601" spans="12:12" x14ac:dyDescent="0.35">
      <c r="L601" s="69"/>
    </row>
    <row r="602" spans="12:12" x14ac:dyDescent="0.35">
      <c r="L602" s="69"/>
    </row>
    <row r="603" spans="12:12" x14ac:dyDescent="0.35">
      <c r="L603" s="69"/>
    </row>
    <row r="604" spans="12:12" x14ac:dyDescent="0.35">
      <c r="L604" s="69"/>
    </row>
    <row r="605" spans="12:12" x14ac:dyDescent="0.35">
      <c r="L605" s="69"/>
    </row>
    <row r="606" spans="12:12" x14ac:dyDescent="0.35">
      <c r="L606" s="69"/>
    </row>
    <row r="607" spans="12:12" x14ac:dyDescent="0.35">
      <c r="L607" s="69"/>
    </row>
    <row r="608" spans="12:12" x14ac:dyDescent="0.35">
      <c r="L608" s="69"/>
    </row>
    <row r="609" spans="12:12" x14ac:dyDescent="0.35">
      <c r="L609" s="69"/>
    </row>
    <row r="610" spans="12:12" x14ac:dyDescent="0.35">
      <c r="L610" s="69"/>
    </row>
    <row r="611" spans="12:12" x14ac:dyDescent="0.35">
      <c r="L611" s="69"/>
    </row>
    <row r="612" spans="12:12" x14ac:dyDescent="0.35">
      <c r="L612" s="69"/>
    </row>
    <row r="613" spans="12:12" x14ac:dyDescent="0.35">
      <c r="L613" s="69"/>
    </row>
    <row r="614" spans="12:12" x14ac:dyDescent="0.35">
      <c r="L614" s="69"/>
    </row>
    <row r="615" spans="12:12" x14ac:dyDescent="0.35">
      <c r="L615" s="69"/>
    </row>
    <row r="616" spans="12:12" x14ac:dyDescent="0.35">
      <c r="L616" s="69"/>
    </row>
    <row r="617" spans="12:12" x14ac:dyDescent="0.35">
      <c r="L617" s="69"/>
    </row>
    <row r="618" spans="12:12" x14ac:dyDescent="0.35">
      <c r="L618" s="69"/>
    </row>
    <row r="619" spans="12:12" x14ac:dyDescent="0.35">
      <c r="L619" s="69"/>
    </row>
    <row r="620" spans="12:12" x14ac:dyDescent="0.35">
      <c r="L620" s="69"/>
    </row>
    <row r="621" spans="12:12" x14ac:dyDescent="0.35">
      <c r="L621" s="69"/>
    </row>
    <row r="622" spans="12:12" x14ac:dyDescent="0.35">
      <c r="L622" s="69"/>
    </row>
    <row r="623" spans="12:12" x14ac:dyDescent="0.35">
      <c r="L623" s="69"/>
    </row>
    <row r="624" spans="12:12" x14ac:dyDescent="0.35">
      <c r="L624" s="69"/>
    </row>
    <row r="625" spans="12:12" x14ac:dyDescent="0.35">
      <c r="L625" s="69"/>
    </row>
    <row r="626" spans="12:12" x14ac:dyDescent="0.35">
      <c r="L626" s="69"/>
    </row>
    <row r="627" spans="12:12" x14ac:dyDescent="0.35">
      <c r="L627" s="69"/>
    </row>
    <row r="628" spans="12:12" x14ac:dyDescent="0.35">
      <c r="L628" s="69"/>
    </row>
    <row r="629" spans="12:12" x14ac:dyDescent="0.35">
      <c r="L629" s="69"/>
    </row>
    <row r="630" spans="12:12" x14ac:dyDescent="0.35">
      <c r="L630" s="69"/>
    </row>
    <row r="631" spans="12:12" x14ac:dyDescent="0.35">
      <c r="L631" s="69"/>
    </row>
    <row r="632" spans="12:12" x14ac:dyDescent="0.35">
      <c r="L632" s="69"/>
    </row>
    <row r="633" spans="12:12" x14ac:dyDescent="0.35">
      <c r="L633" s="69"/>
    </row>
    <row r="634" spans="12:12" x14ac:dyDescent="0.35">
      <c r="L634" s="69"/>
    </row>
    <row r="635" spans="12:12" x14ac:dyDescent="0.35">
      <c r="L635" s="69"/>
    </row>
    <row r="636" spans="12:12" x14ac:dyDescent="0.35">
      <c r="L636" s="69"/>
    </row>
    <row r="637" spans="12:12" x14ac:dyDescent="0.35">
      <c r="L637" s="69"/>
    </row>
    <row r="638" spans="12:12" x14ac:dyDescent="0.35">
      <c r="L638" s="69"/>
    </row>
    <row r="639" spans="12:12" x14ac:dyDescent="0.35">
      <c r="L639" s="69"/>
    </row>
    <row r="640" spans="12:12" x14ac:dyDescent="0.35">
      <c r="L640" s="69"/>
    </row>
    <row r="641" spans="12:12" x14ac:dyDescent="0.35">
      <c r="L641" s="69"/>
    </row>
    <row r="642" spans="12:12" x14ac:dyDescent="0.35">
      <c r="L642" s="69"/>
    </row>
    <row r="643" spans="12:12" x14ac:dyDescent="0.35">
      <c r="L643" s="69"/>
    </row>
    <row r="644" spans="12:12" x14ac:dyDescent="0.35">
      <c r="L644" s="69"/>
    </row>
    <row r="645" spans="12:12" x14ac:dyDescent="0.35">
      <c r="L645" s="69"/>
    </row>
    <row r="646" spans="12:12" x14ac:dyDescent="0.35">
      <c r="L646" s="69"/>
    </row>
    <row r="647" spans="12:12" x14ac:dyDescent="0.35">
      <c r="L647" s="69"/>
    </row>
    <row r="648" spans="12:12" x14ac:dyDescent="0.35">
      <c r="L648" s="69"/>
    </row>
    <row r="649" spans="12:12" x14ac:dyDescent="0.35">
      <c r="L649" s="69"/>
    </row>
    <row r="650" spans="12:12" x14ac:dyDescent="0.35">
      <c r="L650" s="69"/>
    </row>
    <row r="651" spans="12:12" x14ac:dyDescent="0.35">
      <c r="L651" s="69"/>
    </row>
    <row r="652" spans="12:12" x14ac:dyDescent="0.35">
      <c r="L652" s="69"/>
    </row>
    <row r="653" spans="12:12" x14ac:dyDescent="0.35">
      <c r="L653" s="69"/>
    </row>
    <row r="654" spans="12:12" x14ac:dyDescent="0.35">
      <c r="L654" s="69"/>
    </row>
    <row r="655" spans="12:12" x14ac:dyDescent="0.35">
      <c r="L655" s="69"/>
    </row>
    <row r="656" spans="12:12" x14ac:dyDescent="0.35">
      <c r="L656" s="69"/>
    </row>
    <row r="657" spans="12:12" x14ac:dyDescent="0.35">
      <c r="L657" s="69"/>
    </row>
    <row r="658" spans="12:12" x14ac:dyDescent="0.35">
      <c r="L658" s="69"/>
    </row>
    <row r="659" spans="12:12" x14ac:dyDescent="0.35">
      <c r="L659" s="69"/>
    </row>
    <row r="660" spans="12:12" x14ac:dyDescent="0.35">
      <c r="L660" s="69"/>
    </row>
    <row r="661" spans="12:12" x14ac:dyDescent="0.35">
      <c r="L661" s="69"/>
    </row>
    <row r="662" spans="12:12" x14ac:dyDescent="0.35">
      <c r="L662" s="69"/>
    </row>
    <row r="663" spans="12:12" x14ac:dyDescent="0.35">
      <c r="L663" s="69"/>
    </row>
    <row r="664" spans="12:12" x14ac:dyDescent="0.35">
      <c r="L664" s="69"/>
    </row>
    <row r="665" spans="12:12" x14ac:dyDescent="0.35">
      <c r="L665" s="69"/>
    </row>
    <row r="666" spans="12:12" x14ac:dyDescent="0.35">
      <c r="L666" s="69"/>
    </row>
    <row r="667" spans="12:12" x14ac:dyDescent="0.35">
      <c r="L667" s="69"/>
    </row>
    <row r="668" spans="12:12" x14ac:dyDescent="0.35">
      <c r="L668" s="69"/>
    </row>
    <row r="669" spans="12:12" x14ac:dyDescent="0.35">
      <c r="L669" s="69"/>
    </row>
    <row r="670" spans="12:12" x14ac:dyDescent="0.35">
      <c r="L670" s="69"/>
    </row>
    <row r="671" spans="12:12" x14ac:dyDescent="0.35">
      <c r="L671" s="69"/>
    </row>
    <row r="672" spans="12:12" x14ac:dyDescent="0.35">
      <c r="L672" s="69"/>
    </row>
    <row r="673" spans="12:12" x14ac:dyDescent="0.35">
      <c r="L673" s="69"/>
    </row>
    <row r="674" spans="12:12" x14ac:dyDescent="0.35">
      <c r="L674" s="69"/>
    </row>
    <row r="675" spans="12:12" x14ac:dyDescent="0.35">
      <c r="L675" s="69"/>
    </row>
    <row r="676" spans="12:12" x14ac:dyDescent="0.35">
      <c r="L676" s="69"/>
    </row>
    <row r="677" spans="12:12" x14ac:dyDescent="0.35">
      <c r="L677" s="69"/>
    </row>
    <row r="678" spans="12:12" x14ac:dyDescent="0.35">
      <c r="L678" s="69"/>
    </row>
    <row r="679" spans="12:12" x14ac:dyDescent="0.35">
      <c r="L679" s="69"/>
    </row>
    <row r="680" spans="12:12" x14ac:dyDescent="0.35">
      <c r="L680" s="69"/>
    </row>
    <row r="681" spans="12:12" x14ac:dyDescent="0.35">
      <c r="L681" s="69"/>
    </row>
    <row r="682" spans="12:12" x14ac:dyDescent="0.35">
      <c r="L682" s="69"/>
    </row>
    <row r="683" spans="12:12" x14ac:dyDescent="0.35">
      <c r="L683" s="69"/>
    </row>
    <row r="684" spans="12:12" x14ac:dyDescent="0.35">
      <c r="L684" s="69"/>
    </row>
    <row r="685" spans="12:12" x14ac:dyDescent="0.35">
      <c r="L685" s="69"/>
    </row>
    <row r="686" spans="12:12" x14ac:dyDescent="0.35">
      <c r="L686" s="69"/>
    </row>
    <row r="687" spans="12:12" x14ac:dyDescent="0.35">
      <c r="L687" s="69"/>
    </row>
    <row r="688" spans="12:12" x14ac:dyDescent="0.35">
      <c r="L688" s="69"/>
    </row>
    <row r="689" spans="12:12" x14ac:dyDescent="0.35">
      <c r="L689" s="69"/>
    </row>
    <row r="690" spans="12:12" x14ac:dyDescent="0.35">
      <c r="L690" s="69"/>
    </row>
    <row r="691" spans="12:12" x14ac:dyDescent="0.35">
      <c r="L691" s="69"/>
    </row>
    <row r="692" spans="12:12" x14ac:dyDescent="0.35">
      <c r="L692" s="69"/>
    </row>
    <row r="693" spans="12:12" x14ac:dyDescent="0.35">
      <c r="L693" s="69"/>
    </row>
    <row r="694" spans="12:12" x14ac:dyDescent="0.35">
      <c r="L694" s="69"/>
    </row>
    <row r="695" spans="12:12" x14ac:dyDescent="0.35">
      <c r="L695" s="69"/>
    </row>
    <row r="696" spans="12:12" x14ac:dyDescent="0.35">
      <c r="L696" s="69"/>
    </row>
    <row r="697" spans="12:12" x14ac:dyDescent="0.35">
      <c r="L697" s="69"/>
    </row>
    <row r="698" spans="12:12" x14ac:dyDescent="0.35">
      <c r="L698" s="69"/>
    </row>
    <row r="699" spans="12:12" x14ac:dyDescent="0.35">
      <c r="L699" s="69"/>
    </row>
    <row r="700" spans="12:12" x14ac:dyDescent="0.35">
      <c r="L700" s="69"/>
    </row>
    <row r="701" spans="12:12" x14ac:dyDescent="0.35">
      <c r="L701" s="69"/>
    </row>
    <row r="702" spans="12:12" x14ac:dyDescent="0.35">
      <c r="L702" s="69"/>
    </row>
    <row r="703" spans="12:12" x14ac:dyDescent="0.35">
      <c r="L703" s="69"/>
    </row>
    <row r="704" spans="12:12" x14ac:dyDescent="0.35">
      <c r="L704" s="69"/>
    </row>
    <row r="705" spans="12:12" x14ac:dyDescent="0.35">
      <c r="L705" s="69"/>
    </row>
    <row r="706" spans="12:12" x14ac:dyDescent="0.35">
      <c r="L706" s="69"/>
    </row>
    <row r="707" spans="12:12" x14ac:dyDescent="0.35">
      <c r="L707" s="69"/>
    </row>
    <row r="708" spans="12:12" x14ac:dyDescent="0.35">
      <c r="L708" s="69"/>
    </row>
    <row r="709" spans="12:12" x14ac:dyDescent="0.35">
      <c r="L709" s="69"/>
    </row>
    <row r="710" spans="12:12" x14ac:dyDescent="0.35">
      <c r="L710" s="69"/>
    </row>
    <row r="711" spans="12:12" x14ac:dyDescent="0.35">
      <c r="L711" s="69"/>
    </row>
    <row r="712" spans="12:12" x14ac:dyDescent="0.35">
      <c r="L712" s="69"/>
    </row>
    <row r="713" spans="12:12" x14ac:dyDescent="0.35">
      <c r="L713" s="69"/>
    </row>
    <row r="714" spans="12:12" x14ac:dyDescent="0.35">
      <c r="L714" s="69"/>
    </row>
    <row r="715" spans="12:12" x14ac:dyDescent="0.35">
      <c r="L715" s="69"/>
    </row>
    <row r="716" spans="12:12" x14ac:dyDescent="0.35">
      <c r="L716" s="69"/>
    </row>
    <row r="717" spans="12:12" x14ac:dyDescent="0.35">
      <c r="L717" s="69"/>
    </row>
    <row r="718" spans="12:12" x14ac:dyDescent="0.35">
      <c r="L718" s="69"/>
    </row>
    <row r="719" spans="12:12" x14ac:dyDescent="0.35">
      <c r="L719" s="69"/>
    </row>
    <row r="720" spans="12:12" x14ac:dyDescent="0.35">
      <c r="L720" s="69"/>
    </row>
    <row r="721" spans="12:12" x14ac:dyDescent="0.35">
      <c r="L721" s="69"/>
    </row>
    <row r="722" spans="12:12" x14ac:dyDescent="0.35">
      <c r="L722" s="69"/>
    </row>
    <row r="723" spans="12:12" x14ac:dyDescent="0.35">
      <c r="L723" s="69"/>
    </row>
    <row r="724" spans="12:12" x14ac:dyDescent="0.35">
      <c r="L724" s="69"/>
    </row>
    <row r="725" spans="12:12" x14ac:dyDescent="0.35">
      <c r="L725" s="69"/>
    </row>
    <row r="726" spans="12:12" x14ac:dyDescent="0.35">
      <c r="L726" s="69"/>
    </row>
    <row r="727" spans="12:12" x14ac:dyDescent="0.35">
      <c r="L727" s="69"/>
    </row>
    <row r="728" spans="12:12" x14ac:dyDescent="0.35">
      <c r="L728" s="69"/>
    </row>
    <row r="729" spans="12:12" x14ac:dyDescent="0.35">
      <c r="L729" s="69"/>
    </row>
    <row r="730" spans="12:12" x14ac:dyDescent="0.35">
      <c r="L730" s="69"/>
    </row>
    <row r="731" spans="12:12" x14ac:dyDescent="0.35">
      <c r="L731" s="69"/>
    </row>
    <row r="732" spans="12:12" x14ac:dyDescent="0.35">
      <c r="L732" s="69"/>
    </row>
    <row r="733" spans="12:12" x14ac:dyDescent="0.35">
      <c r="L733" s="69"/>
    </row>
    <row r="734" spans="12:12" x14ac:dyDescent="0.35">
      <c r="L734" s="69"/>
    </row>
    <row r="735" spans="12:12" x14ac:dyDescent="0.35">
      <c r="L735" s="69"/>
    </row>
    <row r="736" spans="12:12" x14ac:dyDescent="0.35">
      <c r="L736" s="69"/>
    </row>
    <row r="737" spans="12:12" x14ac:dyDescent="0.35">
      <c r="L737" s="69"/>
    </row>
    <row r="738" spans="12:12" x14ac:dyDescent="0.35">
      <c r="L738" s="69"/>
    </row>
    <row r="739" spans="12:12" x14ac:dyDescent="0.35">
      <c r="L739" s="69"/>
    </row>
    <row r="740" spans="12:12" x14ac:dyDescent="0.35">
      <c r="L740" s="69"/>
    </row>
    <row r="741" spans="12:12" x14ac:dyDescent="0.35">
      <c r="L741" s="69"/>
    </row>
    <row r="742" spans="12:12" x14ac:dyDescent="0.35">
      <c r="L742" s="69"/>
    </row>
    <row r="743" spans="12:12" x14ac:dyDescent="0.35">
      <c r="L743" s="69"/>
    </row>
    <row r="744" spans="12:12" x14ac:dyDescent="0.35">
      <c r="L744" s="69"/>
    </row>
    <row r="745" spans="12:12" x14ac:dyDescent="0.35">
      <c r="L745" s="69"/>
    </row>
    <row r="746" spans="12:12" x14ac:dyDescent="0.35">
      <c r="L746" s="69"/>
    </row>
    <row r="747" spans="12:12" x14ac:dyDescent="0.35">
      <c r="L747" s="69"/>
    </row>
    <row r="748" spans="12:12" x14ac:dyDescent="0.35">
      <c r="L748" s="69"/>
    </row>
    <row r="749" spans="12:12" x14ac:dyDescent="0.35">
      <c r="L749" s="69"/>
    </row>
    <row r="750" spans="12:12" x14ac:dyDescent="0.35">
      <c r="L750" s="69"/>
    </row>
    <row r="751" spans="12:12" x14ac:dyDescent="0.35">
      <c r="L751" s="69"/>
    </row>
    <row r="752" spans="12:12" x14ac:dyDescent="0.35">
      <c r="L752" s="69"/>
    </row>
    <row r="753" spans="12:12" x14ac:dyDescent="0.35">
      <c r="L753" s="69"/>
    </row>
    <row r="754" spans="12:12" x14ac:dyDescent="0.35">
      <c r="L754" s="69"/>
    </row>
    <row r="755" spans="12:12" x14ac:dyDescent="0.35">
      <c r="L755" s="69"/>
    </row>
    <row r="756" spans="12:12" x14ac:dyDescent="0.35">
      <c r="L756" s="69"/>
    </row>
    <row r="757" spans="12:12" x14ac:dyDescent="0.35">
      <c r="L757" s="69"/>
    </row>
    <row r="758" spans="12:12" x14ac:dyDescent="0.35">
      <c r="L758" s="69"/>
    </row>
    <row r="759" spans="12:12" x14ac:dyDescent="0.35">
      <c r="L759" s="69"/>
    </row>
    <row r="760" spans="12:12" x14ac:dyDescent="0.35">
      <c r="L760" s="69"/>
    </row>
    <row r="761" spans="12:12" x14ac:dyDescent="0.35">
      <c r="L761" s="69"/>
    </row>
    <row r="762" spans="12:12" x14ac:dyDescent="0.35">
      <c r="L762" s="69"/>
    </row>
    <row r="763" spans="12:12" x14ac:dyDescent="0.35">
      <c r="L763" s="69"/>
    </row>
    <row r="764" spans="12:12" x14ac:dyDescent="0.35">
      <c r="L764" s="69"/>
    </row>
    <row r="765" spans="12:12" x14ac:dyDescent="0.35">
      <c r="L765" s="69"/>
    </row>
    <row r="766" spans="12:12" x14ac:dyDescent="0.35">
      <c r="L766" s="69"/>
    </row>
    <row r="767" spans="12:12" x14ac:dyDescent="0.35">
      <c r="L767" s="69"/>
    </row>
    <row r="768" spans="12:12" x14ac:dyDescent="0.35">
      <c r="L768" s="69"/>
    </row>
    <row r="769" spans="12:12" x14ac:dyDescent="0.35">
      <c r="L769" s="69"/>
    </row>
    <row r="770" spans="12:12" x14ac:dyDescent="0.35">
      <c r="L770" s="69"/>
    </row>
    <row r="771" spans="12:12" x14ac:dyDescent="0.35">
      <c r="L771" s="69"/>
    </row>
    <row r="772" spans="12:12" x14ac:dyDescent="0.35">
      <c r="L772" s="69"/>
    </row>
    <row r="773" spans="12:12" x14ac:dyDescent="0.35">
      <c r="L773" s="69"/>
    </row>
    <row r="774" spans="12:12" x14ac:dyDescent="0.35">
      <c r="L774" s="69"/>
    </row>
    <row r="775" spans="12:12" x14ac:dyDescent="0.35">
      <c r="L775" s="69"/>
    </row>
    <row r="776" spans="12:12" x14ac:dyDescent="0.35">
      <c r="L776" s="69"/>
    </row>
    <row r="777" spans="12:12" x14ac:dyDescent="0.35">
      <c r="L777" s="69"/>
    </row>
    <row r="778" spans="12:12" x14ac:dyDescent="0.35">
      <c r="L778" s="69"/>
    </row>
    <row r="779" spans="12:12" x14ac:dyDescent="0.35">
      <c r="L779" s="69"/>
    </row>
    <row r="780" spans="12:12" x14ac:dyDescent="0.35">
      <c r="L780" s="69"/>
    </row>
    <row r="781" spans="12:12" x14ac:dyDescent="0.35">
      <c r="L781" s="69"/>
    </row>
    <row r="782" spans="12:12" x14ac:dyDescent="0.35">
      <c r="L782" s="69"/>
    </row>
    <row r="783" spans="12:12" x14ac:dyDescent="0.35">
      <c r="L783" s="69"/>
    </row>
    <row r="784" spans="12:12" x14ac:dyDescent="0.35">
      <c r="L784" s="69"/>
    </row>
    <row r="785" spans="12:12" x14ac:dyDescent="0.35">
      <c r="L785" s="69"/>
    </row>
    <row r="786" spans="12:12" x14ac:dyDescent="0.35">
      <c r="L786" s="69"/>
    </row>
    <row r="787" spans="12:12" x14ac:dyDescent="0.35">
      <c r="L787" s="69"/>
    </row>
    <row r="788" spans="12:12" x14ac:dyDescent="0.35">
      <c r="L788" s="69"/>
    </row>
    <row r="789" spans="12:12" x14ac:dyDescent="0.35">
      <c r="L789" s="69"/>
    </row>
    <row r="790" spans="12:12" x14ac:dyDescent="0.35">
      <c r="L790" s="69"/>
    </row>
    <row r="791" spans="12:12" x14ac:dyDescent="0.35">
      <c r="L791" s="69"/>
    </row>
    <row r="792" spans="12:12" x14ac:dyDescent="0.35">
      <c r="L792" s="69"/>
    </row>
    <row r="793" spans="12:12" x14ac:dyDescent="0.35">
      <c r="L793" s="69"/>
    </row>
    <row r="794" spans="12:12" x14ac:dyDescent="0.35">
      <c r="L794" s="69"/>
    </row>
    <row r="795" spans="12:12" x14ac:dyDescent="0.35">
      <c r="L795" s="69"/>
    </row>
    <row r="796" spans="12:12" x14ac:dyDescent="0.35">
      <c r="L796" s="69"/>
    </row>
    <row r="797" spans="12:12" x14ac:dyDescent="0.35">
      <c r="L797" s="69"/>
    </row>
    <row r="798" spans="12:12" x14ac:dyDescent="0.35">
      <c r="L798" s="69"/>
    </row>
    <row r="799" spans="12:12" x14ac:dyDescent="0.35">
      <c r="L799" s="69"/>
    </row>
    <row r="800" spans="12:12" x14ac:dyDescent="0.35">
      <c r="L800" s="69"/>
    </row>
    <row r="801" spans="12:12" x14ac:dyDescent="0.35">
      <c r="L801" s="69"/>
    </row>
    <row r="802" spans="12:12" x14ac:dyDescent="0.35">
      <c r="L802" s="69"/>
    </row>
    <row r="803" spans="12:12" x14ac:dyDescent="0.35">
      <c r="L803" s="69"/>
    </row>
    <row r="804" spans="12:12" x14ac:dyDescent="0.35">
      <c r="L804" s="69"/>
    </row>
    <row r="805" spans="12:12" x14ac:dyDescent="0.35">
      <c r="L805" s="69"/>
    </row>
    <row r="806" spans="12:12" x14ac:dyDescent="0.35">
      <c r="L806" s="69"/>
    </row>
    <row r="807" spans="12:12" x14ac:dyDescent="0.35">
      <c r="L807" s="69"/>
    </row>
    <row r="808" spans="12:12" x14ac:dyDescent="0.35">
      <c r="L808" s="69"/>
    </row>
    <row r="809" spans="12:12" x14ac:dyDescent="0.35">
      <c r="L809" s="69"/>
    </row>
    <row r="810" spans="12:12" x14ac:dyDescent="0.35">
      <c r="L810" s="69"/>
    </row>
    <row r="811" spans="12:12" x14ac:dyDescent="0.35">
      <c r="L811" s="69"/>
    </row>
    <row r="812" spans="12:12" x14ac:dyDescent="0.35">
      <c r="L812" s="69"/>
    </row>
    <row r="813" spans="12:12" x14ac:dyDescent="0.35">
      <c r="L813" s="69"/>
    </row>
    <row r="814" spans="12:12" x14ac:dyDescent="0.35">
      <c r="L814" s="69"/>
    </row>
    <row r="815" spans="12:12" x14ac:dyDescent="0.35">
      <c r="L815" s="69"/>
    </row>
    <row r="816" spans="12:12" x14ac:dyDescent="0.35">
      <c r="L816" s="69"/>
    </row>
    <row r="817" spans="12:12" x14ac:dyDescent="0.35">
      <c r="L817" s="69"/>
    </row>
    <row r="818" spans="12:12" x14ac:dyDescent="0.35">
      <c r="L818" s="69"/>
    </row>
    <row r="819" spans="12:12" x14ac:dyDescent="0.35">
      <c r="L819" s="69"/>
    </row>
    <row r="820" spans="12:12" x14ac:dyDescent="0.35">
      <c r="L820" s="69"/>
    </row>
    <row r="821" spans="12:12" x14ac:dyDescent="0.35">
      <c r="L821" s="69"/>
    </row>
    <row r="822" spans="12:12" x14ac:dyDescent="0.35">
      <c r="L822" s="69"/>
    </row>
    <row r="823" spans="12:12" x14ac:dyDescent="0.35">
      <c r="L823" s="69"/>
    </row>
    <row r="824" spans="12:12" x14ac:dyDescent="0.35">
      <c r="L824" s="69"/>
    </row>
    <row r="825" spans="12:12" x14ac:dyDescent="0.35">
      <c r="L825" s="69"/>
    </row>
    <row r="826" spans="12:12" x14ac:dyDescent="0.35">
      <c r="L826" s="69"/>
    </row>
    <row r="827" spans="12:12" x14ac:dyDescent="0.35">
      <c r="L827" s="69"/>
    </row>
    <row r="828" spans="12:12" x14ac:dyDescent="0.35">
      <c r="L828" s="69"/>
    </row>
    <row r="829" spans="12:12" x14ac:dyDescent="0.35">
      <c r="L829" s="69"/>
    </row>
    <row r="830" spans="12:12" x14ac:dyDescent="0.35">
      <c r="L830" s="69"/>
    </row>
    <row r="831" spans="12:12" x14ac:dyDescent="0.35">
      <c r="L831" s="69"/>
    </row>
    <row r="832" spans="12:12" x14ac:dyDescent="0.35">
      <c r="L832" s="69"/>
    </row>
    <row r="833" spans="12:12" x14ac:dyDescent="0.35">
      <c r="L833" s="69"/>
    </row>
    <row r="834" spans="12:12" x14ac:dyDescent="0.35">
      <c r="L834" s="69"/>
    </row>
    <row r="835" spans="12:12" x14ac:dyDescent="0.35">
      <c r="L835" s="69"/>
    </row>
    <row r="836" spans="12:12" x14ac:dyDescent="0.35">
      <c r="L836" s="69"/>
    </row>
    <row r="837" spans="12:12" x14ac:dyDescent="0.35">
      <c r="L837" s="69"/>
    </row>
    <row r="838" spans="12:12" x14ac:dyDescent="0.35">
      <c r="L838" s="69"/>
    </row>
    <row r="839" spans="12:12" x14ac:dyDescent="0.35">
      <c r="L839" s="69"/>
    </row>
    <row r="840" spans="12:12" x14ac:dyDescent="0.35">
      <c r="L840" s="69"/>
    </row>
    <row r="841" spans="12:12" x14ac:dyDescent="0.35">
      <c r="L841" s="69"/>
    </row>
    <row r="842" spans="12:12" x14ac:dyDescent="0.35">
      <c r="L842" s="69"/>
    </row>
    <row r="843" spans="12:12" x14ac:dyDescent="0.35">
      <c r="L843" s="69"/>
    </row>
    <row r="844" spans="12:12" x14ac:dyDescent="0.35">
      <c r="L844" s="69"/>
    </row>
    <row r="845" spans="12:12" x14ac:dyDescent="0.35">
      <c r="L845" s="69"/>
    </row>
    <row r="846" spans="12:12" x14ac:dyDescent="0.35">
      <c r="L846" s="69"/>
    </row>
    <row r="847" spans="12:12" x14ac:dyDescent="0.35">
      <c r="L847" s="69"/>
    </row>
    <row r="848" spans="12:12" x14ac:dyDescent="0.35">
      <c r="L848" s="69"/>
    </row>
    <row r="849" spans="12:12" x14ac:dyDescent="0.35">
      <c r="L849" s="69"/>
    </row>
    <row r="850" spans="12:12" x14ac:dyDescent="0.35">
      <c r="L850" s="69"/>
    </row>
    <row r="851" spans="12:12" x14ac:dyDescent="0.35">
      <c r="L851" s="69"/>
    </row>
    <row r="852" spans="12:12" x14ac:dyDescent="0.35">
      <c r="L852" s="69"/>
    </row>
    <row r="853" spans="12:12" x14ac:dyDescent="0.35">
      <c r="L853" s="69"/>
    </row>
    <row r="854" spans="12:12" x14ac:dyDescent="0.35">
      <c r="L854" s="69"/>
    </row>
    <row r="855" spans="12:12" x14ac:dyDescent="0.35">
      <c r="L855" s="69"/>
    </row>
    <row r="856" spans="12:12" x14ac:dyDescent="0.35">
      <c r="L856" s="69"/>
    </row>
    <row r="857" spans="12:12" x14ac:dyDescent="0.35">
      <c r="L857" s="69"/>
    </row>
    <row r="858" spans="12:12" x14ac:dyDescent="0.35">
      <c r="L858" s="69"/>
    </row>
    <row r="859" spans="12:12" x14ac:dyDescent="0.35">
      <c r="L859" s="69"/>
    </row>
    <row r="860" spans="12:12" x14ac:dyDescent="0.35">
      <c r="L860" s="69"/>
    </row>
    <row r="861" spans="12:12" x14ac:dyDescent="0.35">
      <c r="L861" s="69"/>
    </row>
    <row r="862" spans="12:12" x14ac:dyDescent="0.35">
      <c r="L862" s="69"/>
    </row>
    <row r="863" spans="12:12" x14ac:dyDescent="0.35">
      <c r="L863" s="69"/>
    </row>
    <row r="864" spans="12:12" x14ac:dyDescent="0.35">
      <c r="L864" s="69"/>
    </row>
    <row r="865" spans="12:12" x14ac:dyDescent="0.35">
      <c r="L865" s="69"/>
    </row>
    <row r="866" spans="12:12" x14ac:dyDescent="0.35">
      <c r="L866" s="69"/>
    </row>
    <row r="867" spans="12:12" x14ac:dyDescent="0.35">
      <c r="L867" s="69"/>
    </row>
    <row r="868" spans="12:12" x14ac:dyDescent="0.35">
      <c r="L868" s="69"/>
    </row>
    <row r="869" spans="12:12" x14ac:dyDescent="0.35">
      <c r="L869" s="69"/>
    </row>
    <row r="870" spans="12:12" x14ac:dyDescent="0.35">
      <c r="L870" s="69"/>
    </row>
    <row r="871" spans="12:12" x14ac:dyDescent="0.35">
      <c r="L871" s="69"/>
    </row>
    <row r="872" spans="12:12" x14ac:dyDescent="0.35">
      <c r="L872" s="69"/>
    </row>
    <row r="873" spans="12:12" x14ac:dyDescent="0.35">
      <c r="L873" s="69"/>
    </row>
    <row r="874" spans="12:12" x14ac:dyDescent="0.35">
      <c r="L874" s="69"/>
    </row>
    <row r="875" spans="12:12" x14ac:dyDescent="0.35">
      <c r="L875" s="69"/>
    </row>
    <row r="876" spans="12:12" x14ac:dyDescent="0.35">
      <c r="L876" s="69"/>
    </row>
    <row r="877" spans="12:12" x14ac:dyDescent="0.35">
      <c r="L877" s="69"/>
    </row>
    <row r="878" spans="12:12" x14ac:dyDescent="0.35">
      <c r="L878" s="69"/>
    </row>
    <row r="879" spans="12:12" x14ac:dyDescent="0.35">
      <c r="L879" s="69"/>
    </row>
    <row r="880" spans="12:12" x14ac:dyDescent="0.35">
      <c r="L880" s="69"/>
    </row>
    <row r="881" spans="12:12" x14ac:dyDescent="0.35">
      <c r="L881" s="69"/>
    </row>
    <row r="882" spans="12:12" x14ac:dyDescent="0.35">
      <c r="L882" s="69"/>
    </row>
    <row r="883" spans="12:12" x14ac:dyDescent="0.35">
      <c r="L883" s="69"/>
    </row>
    <row r="884" spans="12:12" x14ac:dyDescent="0.35">
      <c r="L884" s="69"/>
    </row>
    <row r="885" spans="12:12" x14ac:dyDescent="0.35">
      <c r="L885" s="69"/>
    </row>
    <row r="886" spans="12:12" x14ac:dyDescent="0.35">
      <c r="L886" s="69"/>
    </row>
    <row r="887" spans="12:12" x14ac:dyDescent="0.35">
      <c r="L887" s="69"/>
    </row>
    <row r="888" spans="12:12" x14ac:dyDescent="0.35">
      <c r="L888" s="69"/>
    </row>
    <row r="889" spans="12:12" x14ac:dyDescent="0.35">
      <c r="L889" s="69"/>
    </row>
    <row r="890" spans="12:12" x14ac:dyDescent="0.35">
      <c r="L890" s="69"/>
    </row>
    <row r="891" spans="12:12" x14ac:dyDescent="0.35">
      <c r="L891" s="69"/>
    </row>
    <row r="892" spans="12:12" x14ac:dyDescent="0.35">
      <c r="L892" s="69"/>
    </row>
    <row r="893" spans="12:12" x14ac:dyDescent="0.35">
      <c r="L893" s="69"/>
    </row>
    <row r="894" spans="12:12" x14ac:dyDescent="0.35">
      <c r="L894" s="69"/>
    </row>
    <row r="895" spans="12:12" x14ac:dyDescent="0.35">
      <c r="L895" s="69"/>
    </row>
    <row r="896" spans="12:12" x14ac:dyDescent="0.35">
      <c r="L896" s="69"/>
    </row>
    <row r="897" spans="12:12" x14ac:dyDescent="0.35">
      <c r="L897" s="69"/>
    </row>
    <row r="898" spans="12:12" x14ac:dyDescent="0.35">
      <c r="L898" s="69"/>
    </row>
    <row r="899" spans="12:12" x14ac:dyDescent="0.35">
      <c r="L899" s="69"/>
    </row>
    <row r="900" spans="12:12" x14ac:dyDescent="0.35">
      <c r="L900" s="69"/>
    </row>
    <row r="901" spans="12:12" x14ac:dyDescent="0.35">
      <c r="L901" s="69"/>
    </row>
    <row r="902" spans="12:12" x14ac:dyDescent="0.35">
      <c r="L902" s="69"/>
    </row>
    <row r="903" spans="12:12" x14ac:dyDescent="0.35">
      <c r="L903" s="69"/>
    </row>
    <row r="904" spans="12:12" x14ac:dyDescent="0.35">
      <c r="L904" s="69"/>
    </row>
    <row r="905" spans="12:12" x14ac:dyDescent="0.35">
      <c r="L905" s="69"/>
    </row>
    <row r="906" spans="12:12" x14ac:dyDescent="0.35">
      <c r="L906" s="69"/>
    </row>
    <row r="907" spans="12:12" x14ac:dyDescent="0.35">
      <c r="L907" s="69"/>
    </row>
    <row r="908" spans="12:12" x14ac:dyDescent="0.35">
      <c r="L908" s="69"/>
    </row>
    <row r="909" spans="12:12" x14ac:dyDescent="0.35">
      <c r="L909" s="69"/>
    </row>
    <row r="910" spans="12:12" x14ac:dyDescent="0.35">
      <c r="L910" s="69"/>
    </row>
    <row r="911" spans="12:12" x14ac:dyDescent="0.35">
      <c r="L911" s="69"/>
    </row>
    <row r="912" spans="12:12" x14ac:dyDescent="0.35">
      <c r="L912" s="69"/>
    </row>
    <row r="913" spans="12:12" x14ac:dyDescent="0.35">
      <c r="L913" s="69"/>
    </row>
    <row r="914" spans="12:12" x14ac:dyDescent="0.35">
      <c r="L914" s="69"/>
    </row>
    <row r="915" spans="12:12" x14ac:dyDescent="0.35">
      <c r="L915" s="69"/>
    </row>
    <row r="916" spans="12:12" x14ac:dyDescent="0.35">
      <c r="L916" s="69"/>
    </row>
    <row r="917" spans="12:12" x14ac:dyDescent="0.35">
      <c r="L917" s="69"/>
    </row>
    <row r="918" spans="12:12" x14ac:dyDescent="0.35">
      <c r="L918" s="69"/>
    </row>
    <row r="919" spans="12:12" x14ac:dyDescent="0.35">
      <c r="L919" s="69"/>
    </row>
    <row r="920" spans="12:12" x14ac:dyDescent="0.35">
      <c r="L920" s="69"/>
    </row>
    <row r="921" spans="12:12" x14ac:dyDescent="0.35">
      <c r="L921" s="69"/>
    </row>
    <row r="922" spans="12:12" x14ac:dyDescent="0.35">
      <c r="L922" s="69"/>
    </row>
    <row r="923" spans="12:12" x14ac:dyDescent="0.35">
      <c r="L923" s="69"/>
    </row>
    <row r="924" spans="12:12" x14ac:dyDescent="0.35">
      <c r="L924" s="69"/>
    </row>
    <row r="925" spans="12:12" x14ac:dyDescent="0.35">
      <c r="L925" s="69"/>
    </row>
    <row r="926" spans="12:12" x14ac:dyDescent="0.35">
      <c r="L926" s="69"/>
    </row>
    <row r="927" spans="12:12" x14ac:dyDescent="0.35">
      <c r="L927" s="69"/>
    </row>
    <row r="928" spans="12:12" x14ac:dyDescent="0.35">
      <c r="L928" s="69"/>
    </row>
    <row r="929" spans="12:12" x14ac:dyDescent="0.35">
      <c r="L929" s="69"/>
    </row>
    <row r="930" spans="12:12" x14ac:dyDescent="0.35">
      <c r="L930" s="69"/>
    </row>
    <row r="931" spans="12:12" x14ac:dyDescent="0.35">
      <c r="L931" s="69"/>
    </row>
    <row r="932" spans="12:12" x14ac:dyDescent="0.35">
      <c r="L932" s="69"/>
    </row>
    <row r="933" spans="12:12" x14ac:dyDescent="0.35">
      <c r="L933" s="69"/>
    </row>
    <row r="934" spans="12:12" x14ac:dyDescent="0.35">
      <c r="L934" s="69"/>
    </row>
    <row r="935" spans="12:12" x14ac:dyDescent="0.35">
      <c r="L935" s="69"/>
    </row>
    <row r="936" spans="12:12" x14ac:dyDescent="0.35">
      <c r="L936" s="69"/>
    </row>
    <row r="937" spans="12:12" x14ac:dyDescent="0.35">
      <c r="L937" s="69"/>
    </row>
    <row r="938" spans="12:12" x14ac:dyDescent="0.35">
      <c r="L938" s="69"/>
    </row>
    <row r="939" spans="12:12" x14ac:dyDescent="0.35">
      <c r="L939" s="69"/>
    </row>
    <row r="940" spans="12:12" x14ac:dyDescent="0.35">
      <c r="L940" s="69"/>
    </row>
    <row r="941" spans="12:12" x14ac:dyDescent="0.35">
      <c r="L941" s="69"/>
    </row>
    <row r="942" spans="12:12" x14ac:dyDescent="0.35">
      <c r="L942" s="69"/>
    </row>
    <row r="943" spans="12:12" x14ac:dyDescent="0.35">
      <c r="L943" s="69"/>
    </row>
    <row r="944" spans="12:12" x14ac:dyDescent="0.35">
      <c r="L944" s="69"/>
    </row>
    <row r="945" spans="12:12" x14ac:dyDescent="0.35">
      <c r="L945" s="69"/>
    </row>
    <row r="946" spans="12:12" x14ac:dyDescent="0.35">
      <c r="L946" s="69"/>
    </row>
    <row r="947" spans="12:12" x14ac:dyDescent="0.35">
      <c r="L947" s="69"/>
    </row>
    <row r="948" spans="12:12" x14ac:dyDescent="0.35">
      <c r="L948" s="69"/>
    </row>
    <row r="949" spans="12:12" x14ac:dyDescent="0.35">
      <c r="L949" s="69"/>
    </row>
    <row r="950" spans="12:12" x14ac:dyDescent="0.35">
      <c r="L950" s="69"/>
    </row>
    <row r="951" spans="12:12" x14ac:dyDescent="0.35">
      <c r="L951" s="69"/>
    </row>
    <row r="952" spans="12:12" x14ac:dyDescent="0.35">
      <c r="L952" s="69"/>
    </row>
    <row r="953" spans="12:12" x14ac:dyDescent="0.35">
      <c r="L953" s="69"/>
    </row>
    <row r="954" spans="12:12" x14ac:dyDescent="0.35">
      <c r="L954" s="69"/>
    </row>
    <row r="955" spans="12:12" x14ac:dyDescent="0.35">
      <c r="L955" s="69"/>
    </row>
    <row r="956" spans="12:12" x14ac:dyDescent="0.35">
      <c r="L956" s="69"/>
    </row>
    <row r="957" spans="12:12" x14ac:dyDescent="0.35">
      <c r="L957" s="69"/>
    </row>
    <row r="958" spans="12:12" x14ac:dyDescent="0.35">
      <c r="L958" s="69"/>
    </row>
    <row r="959" spans="12:12" x14ac:dyDescent="0.35">
      <c r="L959" s="69"/>
    </row>
    <row r="960" spans="12:12" x14ac:dyDescent="0.35">
      <c r="L960" s="69"/>
    </row>
    <row r="961" spans="12:12" x14ac:dyDescent="0.35">
      <c r="L961" s="69"/>
    </row>
    <row r="962" spans="12:12" x14ac:dyDescent="0.35">
      <c r="L962" s="69"/>
    </row>
    <row r="963" spans="12:12" x14ac:dyDescent="0.35">
      <c r="L963" s="69"/>
    </row>
    <row r="964" spans="12:12" x14ac:dyDescent="0.35">
      <c r="L964" s="69"/>
    </row>
    <row r="965" spans="12:12" x14ac:dyDescent="0.35">
      <c r="L965" s="69"/>
    </row>
    <row r="966" spans="12:12" x14ac:dyDescent="0.35">
      <c r="L966" s="69"/>
    </row>
    <row r="967" spans="12:12" x14ac:dyDescent="0.35">
      <c r="L967" s="69"/>
    </row>
    <row r="968" spans="12:12" x14ac:dyDescent="0.35">
      <c r="L968" s="69"/>
    </row>
    <row r="969" spans="12:12" x14ac:dyDescent="0.35">
      <c r="L969" s="69"/>
    </row>
    <row r="970" spans="12:12" x14ac:dyDescent="0.35">
      <c r="L970" s="69"/>
    </row>
    <row r="971" spans="12:12" x14ac:dyDescent="0.35">
      <c r="L971" s="69"/>
    </row>
    <row r="972" spans="12:12" x14ac:dyDescent="0.35">
      <c r="L972" s="69"/>
    </row>
    <row r="973" spans="12:12" x14ac:dyDescent="0.35">
      <c r="L973" s="69"/>
    </row>
    <row r="974" spans="12:12" x14ac:dyDescent="0.35">
      <c r="L974" s="69"/>
    </row>
    <row r="975" spans="12:12" x14ac:dyDescent="0.35">
      <c r="L975" s="69"/>
    </row>
    <row r="976" spans="12:12" x14ac:dyDescent="0.35">
      <c r="L976" s="69"/>
    </row>
    <row r="977" spans="12:12" x14ac:dyDescent="0.35">
      <c r="L977" s="69"/>
    </row>
    <row r="978" spans="12:12" x14ac:dyDescent="0.35">
      <c r="L978" s="69"/>
    </row>
    <row r="979" spans="12:12" x14ac:dyDescent="0.35">
      <c r="L979" s="69"/>
    </row>
    <row r="980" spans="12:12" x14ac:dyDescent="0.35">
      <c r="L980" s="69"/>
    </row>
    <row r="981" spans="12:12" x14ac:dyDescent="0.35">
      <c r="L981" s="69"/>
    </row>
    <row r="982" spans="12:12" x14ac:dyDescent="0.35">
      <c r="L982" s="69"/>
    </row>
    <row r="983" spans="12:12" x14ac:dyDescent="0.35">
      <c r="L983" s="69"/>
    </row>
    <row r="984" spans="12:12" x14ac:dyDescent="0.35">
      <c r="L984" s="69"/>
    </row>
    <row r="985" spans="12:12" x14ac:dyDescent="0.35">
      <c r="L985" s="69"/>
    </row>
    <row r="986" spans="12:12" x14ac:dyDescent="0.35">
      <c r="L986" s="69"/>
    </row>
    <row r="987" spans="12:12" x14ac:dyDescent="0.35">
      <c r="L987" s="69"/>
    </row>
    <row r="988" spans="12:12" x14ac:dyDescent="0.35">
      <c r="L988" s="69"/>
    </row>
    <row r="989" spans="12:12" x14ac:dyDescent="0.35">
      <c r="L989" s="69"/>
    </row>
    <row r="990" spans="12:12" x14ac:dyDescent="0.35">
      <c r="L990" s="69"/>
    </row>
    <row r="991" spans="12:12" x14ac:dyDescent="0.35">
      <c r="L991" s="69"/>
    </row>
    <row r="992" spans="12:12" x14ac:dyDescent="0.35">
      <c r="L992" s="69"/>
    </row>
    <row r="993" spans="12:12" x14ac:dyDescent="0.35">
      <c r="L993" s="69"/>
    </row>
    <row r="994" spans="12:12" x14ac:dyDescent="0.35">
      <c r="L994" s="69"/>
    </row>
    <row r="995" spans="12:12" x14ac:dyDescent="0.35">
      <c r="L995" s="69"/>
    </row>
    <row r="996" spans="12:12" x14ac:dyDescent="0.35">
      <c r="L996" s="69"/>
    </row>
    <row r="997" spans="12:12" x14ac:dyDescent="0.35">
      <c r="L997" s="69"/>
    </row>
    <row r="998" spans="12:12" x14ac:dyDescent="0.35">
      <c r="L998" s="69"/>
    </row>
    <row r="999" spans="12:12" x14ac:dyDescent="0.35">
      <c r="L999" s="69"/>
    </row>
    <row r="1000" spans="12:12" x14ac:dyDescent="0.35">
      <c r="L1000" s="69"/>
    </row>
    <row r="1001" spans="12:12" x14ac:dyDescent="0.35">
      <c r="L1001" s="69"/>
    </row>
    <row r="1002" spans="12:12" x14ac:dyDescent="0.35">
      <c r="L1002" s="69"/>
    </row>
    <row r="1003" spans="12:12" x14ac:dyDescent="0.35">
      <c r="L1003" s="69"/>
    </row>
    <row r="1004" spans="12:12" x14ac:dyDescent="0.35">
      <c r="L1004" s="69"/>
    </row>
    <row r="1005" spans="12:12" x14ac:dyDescent="0.35">
      <c r="L1005" s="69"/>
    </row>
    <row r="1006" spans="12:12" x14ac:dyDescent="0.35">
      <c r="L1006" s="69"/>
    </row>
    <row r="1007" spans="12:12" x14ac:dyDescent="0.35">
      <c r="L1007" s="69"/>
    </row>
    <row r="1008" spans="12:12" x14ac:dyDescent="0.35">
      <c r="L1008" s="69"/>
    </row>
    <row r="1009" spans="12:12" x14ac:dyDescent="0.35">
      <c r="L1009" s="69"/>
    </row>
    <row r="1010" spans="12:12" x14ac:dyDescent="0.35">
      <c r="L1010" s="69"/>
    </row>
    <row r="1011" spans="12:12" x14ac:dyDescent="0.35">
      <c r="L1011" s="69"/>
    </row>
    <row r="1012" spans="12:12" x14ac:dyDescent="0.35">
      <c r="L1012" s="69"/>
    </row>
    <row r="1013" spans="12:12" x14ac:dyDescent="0.35">
      <c r="L1013" s="69"/>
    </row>
    <row r="1014" spans="12:12" x14ac:dyDescent="0.35">
      <c r="L1014" s="69"/>
    </row>
    <row r="1015" spans="12:12" x14ac:dyDescent="0.35">
      <c r="L1015" s="69"/>
    </row>
    <row r="1016" spans="12:12" x14ac:dyDescent="0.35">
      <c r="L1016" s="69"/>
    </row>
    <row r="1017" spans="12:12" x14ac:dyDescent="0.35">
      <c r="L1017" s="69"/>
    </row>
    <row r="1018" spans="12:12" x14ac:dyDescent="0.35">
      <c r="L1018" s="69"/>
    </row>
    <row r="1019" spans="12:12" x14ac:dyDescent="0.35">
      <c r="L1019" s="69"/>
    </row>
    <row r="1020" spans="12:12" x14ac:dyDescent="0.35">
      <c r="L1020" s="69"/>
    </row>
    <row r="1021" spans="12:12" x14ac:dyDescent="0.35">
      <c r="L1021" s="69"/>
    </row>
    <row r="1022" spans="12:12" x14ac:dyDescent="0.35">
      <c r="L1022" s="69"/>
    </row>
    <row r="1023" spans="12:12" x14ac:dyDescent="0.35">
      <c r="L1023" s="69"/>
    </row>
    <row r="1024" spans="12:12" x14ac:dyDescent="0.35">
      <c r="L1024" s="69"/>
    </row>
    <row r="1025" spans="12:12" x14ac:dyDescent="0.35">
      <c r="L1025" s="69"/>
    </row>
    <row r="1026" spans="12:12" x14ac:dyDescent="0.35">
      <c r="L1026" s="69"/>
    </row>
    <row r="1027" spans="12:12" x14ac:dyDescent="0.35">
      <c r="L1027" s="69"/>
    </row>
    <row r="1028" spans="12:12" x14ac:dyDescent="0.35">
      <c r="L1028" s="69"/>
    </row>
    <row r="1029" spans="12:12" x14ac:dyDescent="0.35">
      <c r="L1029" s="69"/>
    </row>
    <row r="1030" spans="12:12" x14ac:dyDescent="0.35">
      <c r="L1030" s="69"/>
    </row>
    <row r="1031" spans="12:12" x14ac:dyDescent="0.35">
      <c r="L1031" s="69"/>
    </row>
    <row r="1032" spans="12:12" x14ac:dyDescent="0.35">
      <c r="L1032" s="69"/>
    </row>
    <row r="1033" spans="12:12" x14ac:dyDescent="0.35">
      <c r="L1033" s="69"/>
    </row>
    <row r="1034" spans="12:12" x14ac:dyDescent="0.35">
      <c r="L1034" s="69"/>
    </row>
    <row r="1035" spans="12:12" x14ac:dyDescent="0.35">
      <c r="L1035" s="69"/>
    </row>
    <row r="1036" spans="12:12" x14ac:dyDescent="0.35">
      <c r="L1036" s="69"/>
    </row>
    <row r="1037" spans="12:12" x14ac:dyDescent="0.35">
      <c r="L1037" s="69"/>
    </row>
    <row r="1038" spans="12:12" x14ac:dyDescent="0.35">
      <c r="L1038" s="69"/>
    </row>
    <row r="1039" spans="12:12" x14ac:dyDescent="0.35">
      <c r="L1039" s="69"/>
    </row>
    <row r="1040" spans="12:12" x14ac:dyDescent="0.35">
      <c r="L1040" s="69"/>
    </row>
    <row r="1041" spans="12:12" x14ac:dyDescent="0.35">
      <c r="L1041" s="69"/>
    </row>
    <row r="1042" spans="12:12" x14ac:dyDescent="0.35">
      <c r="L1042" s="69"/>
    </row>
    <row r="1043" spans="12:12" x14ac:dyDescent="0.35">
      <c r="L1043" s="69"/>
    </row>
    <row r="1044" spans="12:12" x14ac:dyDescent="0.35">
      <c r="L1044" s="69"/>
    </row>
    <row r="1045" spans="12:12" x14ac:dyDescent="0.35">
      <c r="L1045" s="69"/>
    </row>
    <row r="1046" spans="12:12" x14ac:dyDescent="0.35">
      <c r="L1046" s="69"/>
    </row>
    <row r="1047" spans="12:12" x14ac:dyDescent="0.35">
      <c r="L1047" s="69"/>
    </row>
    <row r="1048" spans="12:12" x14ac:dyDescent="0.35">
      <c r="L1048" s="69"/>
    </row>
    <row r="1049" spans="12:12" x14ac:dyDescent="0.35">
      <c r="L1049" s="69"/>
    </row>
    <row r="1050" spans="12:12" x14ac:dyDescent="0.35">
      <c r="L1050" s="69"/>
    </row>
    <row r="1051" spans="12:12" x14ac:dyDescent="0.35">
      <c r="L1051" s="69"/>
    </row>
    <row r="1052" spans="12:12" x14ac:dyDescent="0.35">
      <c r="L1052" s="69"/>
    </row>
    <row r="1053" spans="12:12" x14ac:dyDescent="0.35">
      <c r="L1053" s="69"/>
    </row>
    <row r="1054" spans="12:12" x14ac:dyDescent="0.35">
      <c r="L1054" s="69"/>
    </row>
    <row r="1055" spans="12:12" x14ac:dyDescent="0.35">
      <c r="L1055" s="69"/>
    </row>
    <row r="1056" spans="12:12" x14ac:dyDescent="0.35">
      <c r="L1056" s="69"/>
    </row>
    <row r="1057" spans="12:12" x14ac:dyDescent="0.35">
      <c r="L1057" s="69"/>
    </row>
    <row r="1058" spans="12:12" x14ac:dyDescent="0.35">
      <c r="L1058" s="69"/>
    </row>
    <row r="1059" spans="12:12" x14ac:dyDescent="0.35">
      <c r="L1059" s="69"/>
    </row>
    <row r="1060" spans="12:12" x14ac:dyDescent="0.35">
      <c r="L1060" s="69"/>
    </row>
    <row r="1061" spans="12:12" x14ac:dyDescent="0.35">
      <c r="L1061" s="69"/>
    </row>
    <row r="1062" spans="12:12" x14ac:dyDescent="0.35">
      <c r="L1062" s="69"/>
    </row>
    <row r="1063" spans="12:12" x14ac:dyDescent="0.35">
      <c r="L1063" s="69"/>
    </row>
    <row r="1064" spans="12:12" x14ac:dyDescent="0.35">
      <c r="L1064" s="69"/>
    </row>
    <row r="1065" spans="12:12" x14ac:dyDescent="0.35">
      <c r="L1065" s="69"/>
    </row>
    <row r="1066" spans="12:12" x14ac:dyDescent="0.35">
      <c r="L1066" s="69"/>
    </row>
    <row r="1067" spans="12:12" x14ac:dyDescent="0.35">
      <c r="L1067" s="69"/>
    </row>
    <row r="1068" spans="12:12" x14ac:dyDescent="0.35">
      <c r="L1068" s="69"/>
    </row>
    <row r="1069" spans="12:12" x14ac:dyDescent="0.35">
      <c r="L1069" s="69"/>
    </row>
    <row r="1070" spans="12:12" x14ac:dyDescent="0.35">
      <c r="L1070" s="69"/>
    </row>
    <row r="1071" spans="12:12" x14ac:dyDescent="0.35">
      <c r="L1071" s="69"/>
    </row>
    <row r="1072" spans="12:12" x14ac:dyDescent="0.35">
      <c r="L1072" s="69"/>
    </row>
    <row r="1073" spans="12:12" x14ac:dyDescent="0.35">
      <c r="L1073" s="69"/>
    </row>
    <row r="1074" spans="12:12" x14ac:dyDescent="0.35">
      <c r="L1074" s="69"/>
    </row>
    <row r="1075" spans="12:12" x14ac:dyDescent="0.35">
      <c r="L1075" s="69"/>
    </row>
    <row r="1076" spans="12:12" x14ac:dyDescent="0.35">
      <c r="L1076" s="69"/>
    </row>
    <row r="1077" spans="12:12" x14ac:dyDescent="0.35">
      <c r="L1077" s="69"/>
    </row>
    <row r="1078" spans="12:12" x14ac:dyDescent="0.35">
      <c r="L1078" s="69"/>
    </row>
    <row r="1079" spans="12:12" x14ac:dyDescent="0.35">
      <c r="L1079" s="69"/>
    </row>
    <row r="1080" spans="12:12" x14ac:dyDescent="0.35">
      <c r="L1080" s="69"/>
    </row>
    <row r="1081" spans="12:12" x14ac:dyDescent="0.35">
      <c r="L1081" s="69"/>
    </row>
    <row r="1082" spans="12:12" x14ac:dyDescent="0.35">
      <c r="L1082" s="69"/>
    </row>
    <row r="1083" spans="12:12" x14ac:dyDescent="0.35">
      <c r="L1083" s="69"/>
    </row>
    <row r="1084" spans="12:12" x14ac:dyDescent="0.35">
      <c r="L1084" s="69"/>
    </row>
    <row r="1085" spans="12:12" x14ac:dyDescent="0.35">
      <c r="L1085" s="69"/>
    </row>
    <row r="1086" spans="12:12" x14ac:dyDescent="0.35">
      <c r="L1086" s="69"/>
    </row>
    <row r="1087" spans="12:12" x14ac:dyDescent="0.35">
      <c r="L1087" s="69"/>
    </row>
    <row r="1088" spans="12:12" x14ac:dyDescent="0.35">
      <c r="L1088" s="69"/>
    </row>
  </sheetData>
  <mergeCells count="1">
    <mergeCell ref="B18:H18"/>
  </mergeCells>
  <pageMargins left="0.7" right="0.7" top="0.75" bottom="0.75" header="0.3" footer="0.3"/>
  <pageSetup paperSize="9" orientation="portrait" horizontalDpi="4294967293"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2AAFBF-C198-4660-AB17-B9C0441EEBAB}">
  <dimension ref="A1:Q99"/>
  <sheetViews>
    <sheetView workbookViewId="0">
      <selection activeCell="A29" sqref="A29:G29"/>
    </sheetView>
  </sheetViews>
  <sheetFormatPr defaultColWidth="9.1796875" defaultRowHeight="13" x14ac:dyDescent="0.3"/>
  <cols>
    <col min="1" max="1" width="19.453125" style="52" customWidth="1"/>
    <col min="2" max="2" width="19.453125" style="52" bestFit="1" customWidth="1"/>
    <col min="3" max="3" width="15.54296875" style="52" bestFit="1" customWidth="1"/>
    <col min="4" max="4" width="13.453125" style="52" bestFit="1" customWidth="1"/>
    <col min="5" max="5" width="15.453125" style="52" bestFit="1" customWidth="1"/>
    <col min="6" max="6" width="16.1796875" style="52" bestFit="1" customWidth="1"/>
    <col min="7" max="7" width="18.26953125" style="52" customWidth="1"/>
    <col min="8" max="17" width="11" style="52" customWidth="1"/>
    <col min="18" max="16384" width="9.1796875" style="52"/>
  </cols>
  <sheetData>
    <row r="1" spans="1:9" ht="14.5" x14ac:dyDescent="0.35">
      <c r="A1" s="143" t="s">
        <v>913</v>
      </c>
      <c r="B1" s="110"/>
      <c r="C1" s="110"/>
      <c r="D1" s="110"/>
      <c r="E1" s="110"/>
      <c r="F1" s="110"/>
      <c r="G1" s="110"/>
    </row>
    <row r="2" spans="1:9" ht="14.5" x14ac:dyDescent="0.3">
      <c r="A2" s="113"/>
      <c r="B2" s="116" t="s">
        <v>555</v>
      </c>
      <c r="C2" s="116" t="s">
        <v>556</v>
      </c>
      <c r="D2" s="116" t="s">
        <v>557</v>
      </c>
      <c r="E2" s="116" t="s">
        <v>558</v>
      </c>
      <c r="F2" s="116" t="s">
        <v>559</v>
      </c>
      <c r="G2" s="116" t="s">
        <v>560</v>
      </c>
      <c r="I2" s="167"/>
    </row>
    <row r="3" spans="1:9" ht="29" x14ac:dyDescent="0.35">
      <c r="A3" s="112" t="s">
        <v>898</v>
      </c>
      <c r="B3" s="96" t="s">
        <v>797</v>
      </c>
      <c r="C3" s="96" t="s">
        <v>233</v>
      </c>
      <c r="D3" s="96" t="s">
        <v>263</v>
      </c>
      <c r="E3" s="96" t="s">
        <v>234</v>
      </c>
      <c r="F3" s="96" t="s">
        <v>235</v>
      </c>
      <c r="G3" s="139" t="s">
        <v>892</v>
      </c>
      <c r="I3" s="105"/>
    </row>
    <row r="4" spans="1:9" ht="14.5" x14ac:dyDescent="0.3">
      <c r="A4" s="113"/>
      <c r="B4" s="94"/>
      <c r="C4" s="94"/>
      <c r="D4" s="94"/>
      <c r="E4" s="94"/>
      <c r="F4" s="94"/>
      <c r="G4" s="94"/>
    </row>
    <row r="5" spans="1:9" ht="14.5" x14ac:dyDescent="0.3">
      <c r="A5" s="113" t="s">
        <v>798</v>
      </c>
      <c r="B5" s="94" t="s">
        <v>589</v>
      </c>
      <c r="C5" s="94" t="s">
        <v>590</v>
      </c>
      <c r="D5" s="94" t="s">
        <v>591</v>
      </c>
      <c r="E5" s="94" t="s">
        <v>592</v>
      </c>
      <c r="F5" s="94" t="s">
        <v>593</v>
      </c>
      <c r="G5" s="94" t="s">
        <v>594</v>
      </c>
    </row>
    <row r="6" spans="1:9" ht="14.5" x14ac:dyDescent="0.35">
      <c r="A6" s="111"/>
      <c r="B6" s="94" t="s">
        <v>605</v>
      </c>
      <c r="C6" s="94" t="s">
        <v>606</v>
      </c>
      <c r="D6" s="94" t="s">
        <v>607</v>
      </c>
      <c r="E6" s="94" t="s">
        <v>608</v>
      </c>
      <c r="F6" s="94" t="s">
        <v>609</v>
      </c>
      <c r="G6" s="94" t="s">
        <v>610</v>
      </c>
    </row>
    <row r="7" spans="1:9" ht="14.5" x14ac:dyDescent="0.3">
      <c r="A7" s="113" t="s">
        <v>900</v>
      </c>
      <c r="B7" s="94" t="s">
        <v>622</v>
      </c>
      <c r="C7" s="94" t="s">
        <v>623</v>
      </c>
      <c r="D7" s="94" t="s">
        <v>624</v>
      </c>
      <c r="E7" s="94" t="s">
        <v>625</v>
      </c>
      <c r="F7" s="94" t="s">
        <v>626</v>
      </c>
      <c r="G7" s="94" t="s">
        <v>627</v>
      </c>
    </row>
    <row r="8" spans="1:9" ht="14.5" x14ac:dyDescent="0.35">
      <c r="A8" s="111"/>
      <c r="B8" s="94" t="s">
        <v>638</v>
      </c>
      <c r="C8" s="94" t="s">
        <v>639</v>
      </c>
      <c r="D8" s="94" t="s">
        <v>640</v>
      </c>
      <c r="E8" s="94" t="s">
        <v>641</v>
      </c>
      <c r="F8" s="94" t="s">
        <v>642</v>
      </c>
      <c r="G8" s="94" t="s">
        <v>643</v>
      </c>
    </row>
    <row r="9" spans="1:9" ht="14.5" x14ac:dyDescent="0.3">
      <c r="A9" s="113" t="s">
        <v>654</v>
      </c>
      <c r="B9" s="94" t="s">
        <v>655</v>
      </c>
      <c r="C9" s="94" t="s">
        <v>656</v>
      </c>
      <c r="D9" s="94" t="s">
        <v>657</v>
      </c>
      <c r="E9" s="94" t="s">
        <v>658</v>
      </c>
      <c r="F9" s="94" t="s">
        <v>659</v>
      </c>
      <c r="G9" s="94" t="s">
        <v>660</v>
      </c>
    </row>
    <row r="10" spans="1:9" ht="14.5" x14ac:dyDescent="0.35">
      <c r="A10" s="111"/>
      <c r="B10" s="94" t="s">
        <v>671</v>
      </c>
      <c r="C10" s="94" t="s">
        <v>672</v>
      </c>
      <c r="D10" s="94" t="s">
        <v>673</v>
      </c>
      <c r="E10" s="94" t="s">
        <v>674</v>
      </c>
      <c r="F10" s="94" t="s">
        <v>675</v>
      </c>
      <c r="G10" s="94" t="s">
        <v>676</v>
      </c>
    </row>
    <row r="11" spans="1:9" ht="14.5" x14ac:dyDescent="0.35">
      <c r="A11" s="111"/>
      <c r="B11" s="111"/>
      <c r="C11" s="111"/>
      <c r="D11" s="111"/>
      <c r="E11" s="111"/>
      <c r="F11" s="111"/>
      <c r="G11" s="111"/>
    </row>
    <row r="12" spans="1:9" ht="14.5" x14ac:dyDescent="0.3">
      <c r="A12" s="113" t="s">
        <v>685</v>
      </c>
      <c r="B12" s="94">
        <v>399</v>
      </c>
      <c r="C12" s="94">
        <v>399</v>
      </c>
      <c r="D12" s="94">
        <v>399</v>
      </c>
      <c r="E12" s="94">
        <v>399</v>
      </c>
      <c r="F12" s="94">
        <v>399</v>
      </c>
      <c r="G12" s="94">
        <v>399</v>
      </c>
    </row>
    <row r="13" spans="1:9" ht="16.5" x14ac:dyDescent="0.3">
      <c r="A13" s="115" t="s">
        <v>901</v>
      </c>
      <c r="B13" s="97" t="s">
        <v>688</v>
      </c>
      <c r="C13" s="97" t="s">
        <v>689</v>
      </c>
      <c r="D13" s="97" t="s">
        <v>690</v>
      </c>
      <c r="E13" s="97" t="s">
        <v>691</v>
      </c>
      <c r="F13" s="97" t="s">
        <v>692</v>
      </c>
      <c r="G13" s="97" t="s">
        <v>693</v>
      </c>
    </row>
    <row r="14" spans="1:9" ht="14.5" x14ac:dyDescent="0.3">
      <c r="A14" s="114"/>
      <c r="B14" s="113"/>
      <c r="C14" s="113"/>
      <c r="D14" s="113"/>
      <c r="E14" s="113"/>
      <c r="F14" s="113"/>
      <c r="G14" s="113"/>
    </row>
    <row r="15" spans="1:9" ht="14.5" x14ac:dyDescent="0.3">
      <c r="A15" s="113"/>
      <c r="B15" s="116" t="s">
        <v>561</v>
      </c>
      <c r="C15" s="116" t="s">
        <v>562</v>
      </c>
      <c r="D15" s="116" t="s">
        <v>563</v>
      </c>
      <c r="E15" s="116" t="s">
        <v>564</v>
      </c>
      <c r="F15" s="116" t="s">
        <v>565</v>
      </c>
      <c r="G15" s="116" t="s">
        <v>566</v>
      </c>
    </row>
    <row r="16" spans="1:9" ht="32.5" customHeight="1" x14ac:dyDescent="0.35">
      <c r="A16" s="112" t="s">
        <v>898</v>
      </c>
      <c r="B16" s="96" t="s">
        <v>237</v>
      </c>
      <c r="C16" s="96" t="s">
        <v>238</v>
      </c>
      <c r="D16" s="96" t="s">
        <v>239</v>
      </c>
      <c r="E16" s="95" t="s">
        <v>240</v>
      </c>
      <c r="F16" s="96" t="s">
        <v>288</v>
      </c>
      <c r="G16" s="96" t="s">
        <v>896</v>
      </c>
      <c r="I16" s="105"/>
    </row>
    <row r="17" spans="1:7" ht="14.5" x14ac:dyDescent="0.3">
      <c r="A17" s="113"/>
      <c r="B17" s="94"/>
      <c r="C17" s="94"/>
      <c r="D17" s="94"/>
      <c r="E17" s="94"/>
      <c r="F17" s="94"/>
      <c r="G17" s="94"/>
    </row>
    <row r="18" spans="1:7" ht="14.5" x14ac:dyDescent="0.3">
      <c r="A18" s="113" t="s">
        <v>798</v>
      </c>
      <c r="B18" s="94" t="s">
        <v>595</v>
      </c>
      <c r="C18" s="94" t="s">
        <v>596</v>
      </c>
      <c r="D18" s="94" t="s">
        <v>597</v>
      </c>
      <c r="E18" s="94" t="s">
        <v>598</v>
      </c>
      <c r="F18" s="94" t="s">
        <v>599</v>
      </c>
      <c r="G18" s="94" t="s">
        <v>600</v>
      </c>
    </row>
    <row r="19" spans="1:7" ht="14.5" x14ac:dyDescent="0.35">
      <c r="A19" s="111"/>
      <c r="B19" s="94" t="s">
        <v>611</v>
      </c>
      <c r="C19" s="94" t="s">
        <v>612</v>
      </c>
      <c r="D19" s="94" t="s">
        <v>613</v>
      </c>
      <c r="E19" s="94" t="s">
        <v>614</v>
      </c>
      <c r="F19" s="94" t="s">
        <v>615</v>
      </c>
      <c r="G19" s="94" t="s">
        <v>616</v>
      </c>
    </row>
    <row r="20" spans="1:7" ht="14.5" x14ac:dyDescent="0.3">
      <c r="A20" s="113" t="s">
        <v>900</v>
      </c>
      <c r="B20" s="94" t="s">
        <v>628</v>
      </c>
      <c r="C20" s="94" t="s">
        <v>629</v>
      </c>
      <c r="D20" s="94" t="s">
        <v>630</v>
      </c>
      <c r="E20" s="94" t="s">
        <v>631</v>
      </c>
      <c r="F20" s="94" t="s">
        <v>632</v>
      </c>
      <c r="G20" s="94" t="s">
        <v>633</v>
      </c>
    </row>
    <row r="21" spans="1:7" ht="14.5" x14ac:dyDescent="0.35">
      <c r="A21" s="111"/>
      <c r="B21" s="94" t="s">
        <v>644</v>
      </c>
      <c r="C21" s="94" t="s">
        <v>645</v>
      </c>
      <c r="D21" s="94" t="s">
        <v>646</v>
      </c>
      <c r="E21" s="94" t="s">
        <v>647</v>
      </c>
      <c r="F21" s="94" t="s">
        <v>648</v>
      </c>
      <c r="G21" s="94" t="s">
        <v>649</v>
      </c>
    </row>
    <row r="22" spans="1:7" ht="14.5" x14ac:dyDescent="0.3">
      <c r="A22" s="113" t="s">
        <v>654</v>
      </c>
      <c r="B22" s="94" t="s">
        <v>661</v>
      </c>
      <c r="C22" s="94" t="s">
        <v>662</v>
      </c>
      <c r="D22" s="94" t="s">
        <v>663</v>
      </c>
      <c r="E22" s="94" t="s">
        <v>664</v>
      </c>
      <c r="F22" s="94" t="s">
        <v>665</v>
      </c>
      <c r="G22" s="94" t="s">
        <v>666</v>
      </c>
    </row>
    <row r="23" spans="1:7" ht="14.5" x14ac:dyDescent="0.35">
      <c r="A23" s="111"/>
      <c r="B23" s="94" t="s">
        <v>677</v>
      </c>
      <c r="C23" s="94" t="s">
        <v>678</v>
      </c>
      <c r="D23" s="94" t="s">
        <v>679</v>
      </c>
      <c r="E23" s="94" t="s">
        <v>680</v>
      </c>
      <c r="F23" s="94" t="s">
        <v>650</v>
      </c>
      <c r="G23" s="94" t="s">
        <v>681</v>
      </c>
    </row>
    <row r="24" spans="1:7" ht="14.5" x14ac:dyDescent="0.35">
      <c r="A24" s="111"/>
      <c r="B24" s="111"/>
      <c r="C24" s="111"/>
      <c r="D24" s="111"/>
      <c r="E24" s="111"/>
      <c r="F24" s="111"/>
      <c r="G24" s="111"/>
    </row>
    <row r="25" spans="1:7" ht="14.5" x14ac:dyDescent="0.3">
      <c r="A25" s="113" t="s">
        <v>685</v>
      </c>
      <c r="B25" s="94">
        <v>399</v>
      </c>
      <c r="C25" s="94">
        <v>399</v>
      </c>
      <c r="D25" s="94">
        <v>399</v>
      </c>
      <c r="E25" s="94">
        <v>399</v>
      </c>
      <c r="F25" s="94">
        <v>399</v>
      </c>
      <c r="G25" s="94">
        <v>399</v>
      </c>
    </row>
    <row r="26" spans="1:7" ht="16.5" x14ac:dyDescent="0.3">
      <c r="A26" s="115" t="s">
        <v>901</v>
      </c>
      <c r="B26" s="97" t="s">
        <v>694</v>
      </c>
      <c r="C26" s="97" t="s">
        <v>695</v>
      </c>
      <c r="D26" s="97" t="s">
        <v>696</v>
      </c>
      <c r="E26" s="97" t="s">
        <v>697</v>
      </c>
      <c r="F26" s="97" t="s">
        <v>698</v>
      </c>
      <c r="G26" s="97" t="s">
        <v>699</v>
      </c>
    </row>
    <row r="27" spans="1:7" ht="14.5" x14ac:dyDescent="0.3">
      <c r="A27" s="186" t="s">
        <v>899</v>
      </c>
      <c r="B27" s="186"/>
      <c r="C27" s="186"/>
      <c r="D27" s="186"/>
      <c r="E27" s="186"/>
      <c r="F27" s="186"/>
      <c r="G27" s="186"/>
    </row>
    <row r="28" spans="1:7" ht="14.5" x14ac:dyDescent="0.35">
      <c r="A28" s="120" t="s">
        <v>889</v>
      </c>
      <c r="B28" s="119"/>
      <c r="C28" s="119"/>
      <c r="D28" s="119"/>
      <c r="E28" s="119"/>
      <c r="F28" s="119"/>
      <c r="G28" s="119"/>
    </row>
    <row r="29" spans="1:7" ht="63.5" customHeight="1" x14ac:dyDescent="0.3">
      <c r="A29" s="187" t="s">
        <v>1075</v>
      </c>
      <c r="B29" s="187"/>
      <c r="C29" s="187"/>
      <c r="D29" s="187"/>
      <c r="E29" s="187"/>
      <c r="F29" s="187"/>
      <c r="G29" s="187"/>
    </row>
    <row r="30" spans="1:7" ht="19.5" customHeight="1" x14ac:dyDescent="0.3">
      <c r="A30" s="177" t="s">
        <v>902</v>
      </c>
      <c r="B30" s="177"/>
      <c r="C30" s="177"/>
      <c r="D30" s="177"/>
      <c r="E30" s="177"/>
      <c r="F30" s="177"/>
      <c r="G30" s="177"/>
    </row>
    <row r="31" spans="1:7" ht="14.5" x14ac:dyDescent="0.35">
      <c r="A31" s="118"/>
      <c r="B31" s="118"/>
      <c r="C31" s="118"/>
      <c r="D31" s="118"/>
      <c r="E31" s="118"/>
      <c r="F31" s="118"/>
      <c r="G31" s="118"/>
    </row>
    <row r="32" spans="1:7" ht="14.5" x14ac:dyDescent="0.35">
      <c r="A32" s="166"/>
      <c r="B32" s="118"/>
      <c r="C32" s="118"/>
      <c r="D32" s="118"/>
      <c r="E32" s="118"/>
      <c r="F32" s="118"/>
      <c r="G32" s="118"/>
    </row>
    <row r="41" spans="1:17" ht="15.5" x14ac:dyDescent="0.35">
      <c r="A41" s="51" t="s">
        <v>554</v>
      </c>
    </row>
    <row r="42" spans="1:17" x14ac:dyDescent="0.3">
      <c r="A42" s="53" t="s">
        <v>343</v>
      </c>
      <c r="B42" s="54" t="s">
        <v>555</v>
      </c>
      <c r="C42" s="54" t="s">
        <v>556</v>
      </c>
      <c r="D42" s="54" t="s">
        <v>557</v>
      </c>
      <c r="E42" s="54" t="s">
        <v>558</v>
      </c>
      <c r="F42" s="54" t="s">
        <v>559</v>
      </c>
      <c r="G42" s="54" t="s">
        <v>560</v>
      </c>
    </row>
    <row r="43" spans="1:17" x14ac:dyDescent="0.3">
      <c r="A43" s="55" t="s">
        <v>571</v>
      </c>
      <c r="B43" s="56" t="s">
        <v>572</v>
      </c>
      <c r="C43" s="56" t="s">
        <v>573</v>
      </c>
      <c r="D43" s="56" t="s">
        <v>574</v>
      </c>
      <c r="E43" s="56" t="s">
        <v>575</v>
      </c>
      <c r="F43" s="56" t="s">
        <v>576</v>
      </c>
      <c r="G43" s="56" t="s">
        <v>577</v>
      </c>
    </row>
    <row r="44" spans="1:17" x14ac:dyDescent="0.3">
      <c r="A44" s="53" t="s">
        <v>343</v>
      </c>
      <c r="B44" s="54" t="s">
        <v>343</v>
      </c>
      <c r="C44" s="54" t="s">
        <v>343</v>
      </c>
      <c r="D44" s="54" t="s">
        <v>343</v>
      </c>
      <c r="E44" s="54" t="s">
        <v>343</v>
      </c>
      <c r="F44" s="54" t="s">
        <v>343</v>
      </c>
      <c r="G44" s="54" t="s">
        <v>343</v>
      </c>
      <c r="H44" s="54" t="s">
        <v>561</v>
      </c>
      <c r="I44" s="54" t="s">
        <v>562</v>
      </c>
      <c r="J44" s="54" t="s">
        <v>563</v>
      </c>
      <c r="K44" s="54" t="s">
        <v>564</v>
      </c>
      <c r="L44" s="54" t="s">
        <v>565</v>
      </c>
      <c r="M44" s="54" t="s">
        <v>566</v>
      </c>
      <c r="N44" s="54" t="s">
        <v>567</v>
      </c>
      <c r="O44" s="54" t="s">
        <v>568</v>
      </c>
      <c r="P44" s="54" t="s">
        <v>569</v>
      </c>
      <c r="Q44" s="54" t="s">
        <v>570</v>
      </c>
    </row>
    <row r="45" spans="1:17" x14ac:dyDescent="0.3">
      <c r="A45" s="55" t="s">
        <v>588</v>
      </c>
      <c r="B45" s="56" t="s">
        <v>589</v>
      </c>
      <c r="C45" s="56" t="s">
        <v>590</v>
      </c>
      <c r="D45" s="56" t="s">
        <v>591</v>
      </c>
      <c r="E45" s="56" t="s">
        <v>592</v>
      </c>
      <c r="F45" s="56" t="s">
        <v>593</v>
      </c>
      <c r="G45" s="56" t="s">
        <v>594</v>
      </c>
      <c r="H45" s="56" t="s">
        <v>578</v>
      </c>
      <c r="I45" s="56" t="s">
        <v>579</v>
      </c>
      <c r="J45" s="56" t="s">
        <v>580</v>
      </c>
      <c r="K45" s="56" t="s">
        <v>581</v>
      </c>
      <c r="L45" s="56" t="s">
        <v>582</v>
      </c>
      <c r="M45" s="56" t="s">
        <v>583</v>
      </c>
      <c r="N45" s="56" t="s">
        <v>584</v>
      </c>
      <c r="O45" s="56" t="s">
        <v>585</v>
      </c>
      <c r="P45" s="56" t="s">
        <v>586</v>
      </c>
      <c r="Q45" s="56" t="s">
        <v>587</v>
      </c>
    </row>
    <row r="46" spans="1:17" x14ac:dyDescent="0.3">
      <c r="A46" s="55" t="s">
        <v>343</v>
      </c>
      <c r="B46" s="56" t="s">
        <v>605</v>
      </c>
      <c r="C46" s="56" t="s">
        <v>606</v>
      </c>
      <c r="D46" s="56" t="s">
        <v>607</v>
      </c>
      <c r="E46" s="56" t="s">
        <v>608</v>
      </c>
      <c r="F46" s="56" t="s">
        <v>609</v>
      </c>
      <c r="G46" s="56" t="s">
        <v>610</v>
      </c>
      <c r="H46" s="54" t="s">
        <v>343</v>
      </c>
      <c r="I46" s="54" t="s">
        <v>343</v>
      </c>
      <c r="J46" s="54" t="s">
        <v>343</v>
      </c>
      <c r="K46" s="54" t="s">
        <v>343</v>
      </c>
      <c r="L46" s="54" t="s">
        <v>343</v>
      </c>
      <c r="M46" s="54" t="s">
        <v>343</v>
      </c>
      <c r="N46" s="54" t="s">
        <v>343</v>
      </c>
      <c r="O46" s="54" t="s">
        <v>343</v>
      </c>
      <c r="P46" s="54" t="s">
        <v>343</v>
      </c>
      <c r="Q46" s="54" t="s">
        <v>343</v>
      </c>
    </row>
    <row r="47" spans="1:17" x14ac:dyDescent="0.3">
      <c r="A47" s="55" t="s">
        <v>621</v>
      </c>
      <c r="B47" s="56" t="s">
        <v>622</v>
      </c>
      <c r="C47" s="56" t="s">
        <v>623</v>
      </c>
      <c r="D47" s="56" t="s">
        <v>624</v>
      </c>
      <c r="E47" s="56" t="s">
        <v>625</v>
      </c>
      <c r="F47" s="56" t="s">
        <v>626</v>
      </c>
      <c r="G47" s="56" t="s">
        <v>627</v>
      </c>
      <c r="H47" s="56" t="s">
        <v>595</v>
      </c>
      <c r="I47" s="56" t="s">
        <v>596</v>
      </c>
      <c r="J47" s="56" t="s">
        <v>597</v>
      </c>
      <c r="K47" s="56" t="s">
        <v>598</v>
      </c>
      <c r="L47" s="56" t="s">
        <v>599</v>
      </c>
      <c r="M47" s="56" t="s">
        <v>600</v>
      </c>
      <c r="N47" s="56" t="s">
        <v>601</v>
      </c>
      <c r="O47" s="56" t="s">
        <v>602</v>
      </c>
      <c r="P47" s="56" t="s">
        <v>603</v>
      </c>
      <c r="Q47" s="56" t="s">
        <v>604</v>
      </c>
    </row>
    <row r="48" spans="1:17" x14ac:dyDescent="0.3">
      <c r="A48" s="55" t="s">
        <v>343</v>
      </c>
      <c r="B48" s="56" t="s">
        <v>638</v>
      </c>
      <c r="C48" s="56" t="s">
        <v>639</v>
      </c>
      <c r="D48" s="56" t="s">
        <v>640</v>
      </c>
      <c r="E48" s="56" t="s">
        <v>641</v>
      </c>
      <c r="F48" s="56" t="s">
        <v>642</v>
      </c>
      <c r="G48" s="56" t="s">
        <v>643</v>
      </c>
      <c r="H48" s="56" t="s">
        <v>611</v>
      </c>
      <c r="I48" s="56" t="s">
        <v>612</v>
      </c>
      <c r="J48" s="56" t="s">
        <v>613</v>
      </c>
      <c r="K48" s="56" t="s">
        <v>614</v>
      </c>
      <c r="L48" s="56" t="s">
        <v>615</v>
      </c>
      <c r="M48" s="56" t="s">
        <v>616</v>
      </c>
      <c r="N48" s="56" t="s">
        <v>617</v>
      </c>
      <c r="O48" s="56" t="s">
        <v>618</v>
      </c>
      <c r="P48" s="56" t="s">
        <v>619</v>
      </c>
      <c r="Q48" s="56" t="s">
        <v>620</v>
      </c>
    </row>
    <row r="49" spans="1:17" x14ac:dyDescent="0.3">
      <c r="A49" s="55" t="s">
        <v>654</v>
      </c>
      <c r="B49" s="56" t="s">
        <v>655</v>
      </c>
      <c r="C49" s="56" t="s">
        <v>656</v>
      </c>
      <c r="D49" s="56" t="s">
        <v>657</v>
      </c>
      <c r="E49" s="56" t="s">
        <v>658</v>
      </c>
      <c r="F49" s="56" t="s">
        <v>659</v>
      </c>
      <c r="G49" s="56" t="s">
        <v>660</v>
      </c>
      <c r="H49" s="56" t="s">
        <v>628</v>
      </c>
      <c r="I49" s="56" t="s">
        <v>629</v>
      </c>
      <c r="J49" s="56" t="s">
        <v>630</v>
      </c>
      <c r="K49" s="56" t="s">
        <v>631</v>
      </c>
      <c r="L49" s="56" t="s">
        <v>632</v>
      </c>
      <c r="M49" s="56" t="s">
        <v>633</v>
      </c>
      <c r="N49" s="56" t="s">
        <v>634</v>
      </c>
      <c r="O49" s="56" t="s">
        <v>635</v>
      </c>
      <c r="P49" s="56" t="s">
        <v>636</v>
      </c>
      <c r="Q49" s="56" t="s">
        <v>637</v>
      </c>
    </row>
    <row r="50" spans="1:17" x14ac:dyDescent="0.3">
      <c r="A50" s="55" t="s">
        <v>343</v>
      </c>
      <c r="B50" s="56" t="s">
        <v>671</v>
      </c>
      <c r="C50" s="56" t="s">
        <v>672</v>
      </c>
      <c r="D50" s="56" t="s">
        <v>673</v>
      </c>
      <c r="E50" s="56" t="s">
        <v>674</v>
      </c>
      <c r="F50" s="56" t="s">
        <v>675</v>
      </c>
      <c r="G50" s="56" t="s">
        <v>676</v>
      </c>
      <c r="H50" s="56" t="s">
        <v>644</v>
      </c>
      <c r="I50" s="56" t="s">
        <v>645</v>
      </c>
      <c r="J50" s="56" t="s">
        <v>646</v>
      </c>
      <c r="K50" s="56" t="s">
        <v>647</v>
      </c>
      <c r="L50" s="56" t="s">
        <v>648</v>
      </c>
      <c r="M50" s="56" t="s">
        <v>649</v>
      </c>
      <c r="N50" s="56" t="s">
        <v>650</v>
      </c>
      <c r="O50" s="56" t="s">
        <v>651</v>
      </c>
      <c r="P50" s="56" t="s">
        <v>652</v>
      </c>
      <c r="Q50" s="56" t="s">
        <v>653</v>
      </c>
    </row>
    <row r="51" spans="1:17" x14ac:dyDescent="0.3">
      <c r="A51" s="55" t="s">
        <v>343</v>
      </c>
      <c r="B51" s="56" t="s">
        <v>343</v>
      </c>
      <c r="C51" s="56" t="s">
        <v>343</v>
      </c>
      <c r="D51" s="56" t="s">
        <v>343</v>
      </c>
      <c r="E51" s="56" t="s">
        <v>343</v>
      </c>
      <c r="F51" s="56" t="s">
        <v>343</v>
      </c>
      <c r="G51" s="56" t="s">
        <v>343</v>
      </c>
      <c r="H51" s="56" t="s">
        <v>661</v>
      </c>
      <c r="I51" s="56" t="s">
        <v>662</v>
      </c>
      <c r="J51" s="56" t="s">
        <v>663</v>
      </c>
      <c r="K51" s="56" t="s">
        <v>664</v>
      </c>
      <c r="L51" s="56" t="s">
        <v>665</v>
      </c>
      <c r="M51" s="56" t="s">
        <v>666</v>
      </c>
      <c r="N51" s="56" t="s">
        <v>667</v>
      </c>
      <c r="O51" s="56" t="s">
        <v>668</v>
      </c>
      <c r="P51" s="56" t="s">
        <v>669</v>
      </c>
      <c r="Q51" s="56" t="s">
        <v>670</v>
      </c>
    </row>
    <row r="52" spans="1:17" x14ac:dyDescent="0.3">
      <c r="A52" s="55" t="s">
        <v>685</v>
      </c>
      <c r="B52" s="56" t="s">
        <v>686</v>
      </c>
      <c r="C52" s="56" t="s">
        <v>686</v>
      </c>
      <c r="D52" s="56" t="s">
        <v>686</v>
      </c>
      <c r="E52" s="56" t="s">
        <v>686</v>
      </c>
      <c r="F52" s="56" t="s">
        <v>686</v>
      </c>
      <c r="G52" s="56" t="s">
        <v>686</v>
      </c>
      <c r="H52" s="56" t="s">
        <v>677</v>
      </c>
      <c r="I52" s="56" t="s">
        <v>678</v>
      </c>
      <c r="J52" s="56" t="s">
        <v>679</v>
      </c>
      <c r="K52" s="56" t="s">
        <v>680</v>
      </c>
      <c r="L52" s="56" t="s">
        <v>650</v>
      </c>
      <c r="M52" s="56" t="s">
        <v>681</v>
      </c>
      <c r="N52" s="56" t="s">
        <v>682</v>
      </c>
      <c r="O52" s="56" t="s">
        <v>683</v>
      </c>
      <c r="P52" s="56" t="s">
        <v>643</v>
      </c>
      <c r="Q52" s="56" t="s">
        <v>684</v>
      </c>
    </row>
    <row r="53" spans="1:17" x14ac:dyDescent="0.3">
      <c r="A53" s="57" t="s">
        <v>687</v>
      </c>
      <c r="B53" s="58" t="s">
        <v>688</v>
      </c>
      <c r="C53" s="58" t="s">
        <v>689</v>
      </c>
      <c r="D53" s="58" t="s">
        <v>690</v>
      </c>
      <c r="E53" s="58" t="s">
        <v>691</v>
      </c>
      <c r="F53" s="58" t="s">
        <v>692</v>
      </c>
      <c r="G53" s="58" t="s">
        <v>693</v>
      </c>
      <c r="H53" s="56" t="s">
        <v>343</v>
      </c>
      <c r="I53" s="56" t="s">
        <v>343</v>
      </c>
      <c r="J53" s="56" t="s">
        <v>343</v>
      </c>
      <c r="K53" s="56" t="s">
        <v>343</v>
      </c>
      <c r="L53" s="56" t="s">
        <v>343</v>
      </c>
      <c r="M53" s="56" t="s">
        <v>343</v>
      </c>
      <c r="N53" s="56" t="s">
        <v>343</v>
      </c>
      <c r="O53" s="56" t="s">
        <v>343</v>
      </c>
      <c r="P53" s="56" t="s">
        <v>343</v>
      </c>
      <c r="Q53" s="56" t="s">
        <v>343</v>
      </c>
    </row>
    <row r="54" spans="1:17" x14ac:dyDescent="0.3">
      <c r="A54" s="59" t="s">
        <v>704</v>
      </c>
      <c r="H54" s="56" t="s">
        <v>686</v>
      </c>
      <c r="I54" s="56" t="s">
        <v>686</v>
      </c>
      <c r="J54" s="56" t="s">
        <v>686</v>
      </c>
      <c r="K54" s="56" t="s">
        <v>686</v>
      </c>
      <c r="L54" s="56" t="s">
        <v>686</v>
      </c>
      <c r="M54" s="56" t="s">
        <v>686</v>
      </c>
      <c r="N54" s="56" t="s">
        <v>686</v>
      </c>
      <c r="O54" s="56" t="s">
        <v>686</v>
      </c>
      <c r="P54" s="56" t="s">
        <v>686</v>
      </c>
      <c r="Q54" s="56" t="s">
        <v>686</v>
      </c>
    </row>
    <row r="55" spans="1:17" x14ac:dyDescent="0.3">
      <c r="A55" s="59" t="s">
        <v>705</v>
      </c>
      <c r="H55" s="58" t="s">
        <v>694</v>
      </c>
      <c r="I55" s="58" t="s">
        <v>695</v>
      </c>
      <c r="J55" s="58" t="s">
        <v>696</v>
      </c>
      <c r="K55" s="58" t="s">
        <v>697</v>
      </c>
      <c r="L55" s="58" t="s">
        <v>698</v>
      </c>
      <c r="M55" s="58" t="s">
        <v>699</v>
      </c>
      <c r="N55" s="58" t="s">
        <v>700</v>
      </c>
      <c r="O55" s="58" t="s">
        <v>701</v>
      </c>
      <c r="P55" s="58" t="s">
        <v>702</v>
      </c>
      <c r="Q55" s="58" t="s">
        <v>703</v>
      </c>
    </row>
    <row r="56" spans="1:17" x14ac:dyDescent="0.3">
      <c r="A56" s="59" t="s">
        <v>706</v>
      </c>
    </row>
    <row r="59" spans="1:17" x14ac:dyDescent="0.3">
      <c r="A59" s="76" t="s">
        <v>879</v>
      </c>
    </row>
    <row r="63" spans="1:17" ht="15.5" x14ac:dyDescent="0.35">
      <c r="A63" s="80"/>
      <c r="B63"/>
      <c r="C63"/>
      <c r="D63"/>
      <c r="E63"/>
      <c r="F63"/>
      <c r="G63"/>
    </row>
    <row r="78" spans="1:7" ht="14" x14ac:dyDescent="0.3">
      <c r="A78" s="81"/>
      <c r="B78" s="75"/>
      <c r="C78" s="75"/>
      <c r="D78" s="75"/>
      <c r="E78" s="75"/>
      <c r="F78" s="75"/>
      <c r="G78" s="75"/>
    </row>
    <row r="79" spans="1:7" ht="13.5" customHeight="1" x14ac:dyDescent="0.3">
      <c r="A79" s="75"/>
      <c r="B79" s="75"/>
      <c r="C79" s="75"/>
      <c r="D79" s="75"/>
      <c r="E79" s="75"/>
      <c r="F79" s="75"/>
      <c r="G79" s="75"/>
    </row>
    <row r="80" spans="1:7" ht="12.75" customHeight="1" x14ac:dyDescent="0.3">
      <c r="A80" s="75"/>
      <c r="B80" s="75"/>
      <c r="C80" s="75"/>
      <c r="D80" s="75"/>
      <c r="E80" s="75"/>
      <c r="F80" s="75"/>
      <c r="G80" s="75"/>
    </row>
    <row r="81" spans="1:7" ht="12.75" customHeight="1" x14ac:dyDescent="0.3">
      <c r="A81" s="75"/>
      <c r="B81" s="75"/>
      <c r="C81" s="75"/>
      <c r="D81" s="75"/>
      <c r="E81" s="75"/>
      <c r="F81" s="75"/>
      <c r="G81" s="75"/>
    </row>
    <row r="82" spans="1:7" ht="12.75" customHeight="1" x14ac:dyDescent="0.3">
      <c r="A82" s="75"/>
      <c r="B82" s="75"/>
      <c r="C82" s="75"/>
      <c r="D82" s="75"/>
      <c r="E82" s="75"/>
      <c r="F82" s="75"/>
      <c r="G82" s="75"/>
    </row>
    <row r="83" spans="1:7" ht="12.75" customHeight="1" x14ac:dyDescent="0.3">
      <c r="A83" s="75"/>
      <c r="B83" s="75"/>
      <c r="C83" s="75"/>
      <c r="D83" s="75"/>
      <c r="E83" s="75"/>
      <c r="F83" s="75"/>
      <c r="G83" s="75"/>
    </row>
    <row r="84" spans="1:7" ht="12.75" customHeight="1" x14ac:dyDescent="0.3">
      <c r="A84" s="75"/>
      <c r="B84" s="75"/>
      <c r="C84" s="75"/>
      <c r="D84" s="75"/>
      <c r="E84" s="75"/>
      <c r="F84" s="75"/>
      <c r="G84" s="75"/>
    </row>
    <row r="85" spans="1:7" ht="12.75" customHeight="1" x14ac:dyDescent="0.3">
      <c r="A85" s="75"/>
      <c r="B85" s="75"/>
      <c r="C85" s="75"/>
      <c r="D85" s="75"/>
      <c r="E85" s="75"/>
      <c r="F85" s="75"/>
      <c r="G85" s="75"/>
    </row>
    <row r="86" spans="1:7" ht="12.75" customHeight="1" x14ac:dyDescent="0.3">
      <c r="A86" s="75"/>
      <c r="B86" s="75"/>
      <c r="C86" s="75"/>
      <c r="D86" s="75"/>
      <c r="E86" s="75"/>
      <c r="F86" s="75"/>
      <c r="G86" s="75"/>
    </row>
    <row r="87" spans="1:7" ht="12.75" customHeight="1" x14ac:dyDescent="0.3">
      <c r="A87" s="75"/>
      <c r="B87" s="75"/>
      <c r="C87" s="75"/>
      <c r="D87" s="75"/>
      <c r="E87" s="75"/>
      <c r="F87" s="75"/>
      <c r="G87" s="75"/>
    </row>
    <row r="88" spans="1:7" ht="12.75" customHeight="1" x14ac:dyDescent="0.3">
      <c r="A88" s="75"/>
      <c r="B88" s="75"/>
      <c r="C88" s="75"/>
      <c r="D88" s="75"/>
      <c r="E88" s="75"/>
      <c r="F88" s="75"/>
      <c r="G88" s="75"/>
    </row>
    <row r="89" spans="1:7" ht="12.75" customHeight="1" x14ac:dyDescent="0.3">
      <c r="A89" s="75"/>
      <c r="B89" s="75"/>
      <c r="C89" s="75"/>
      <c r="D89" s="75"/>
      <c r="E89" s="75"/>
      <c r="F89" s="75"/>
      <c r="G89" s="75"/>
    </row>
    <row r="90" spans="1:7" ht="12.75" customHeight="1" x14ac:dyDescent="0.3">
      <c r="A90" s="75"/>
      <c r="B90" s="75"/>
      <c r="C90" s="75"/>
      <c r="D90" s="75"/>
      <c r="E90" s="75"/>
      <c r="F90" s="75"/>
      <c r="G90" s="75"/>
    </row>
    <row r="91" spans="1:7" ht="12.75" customHeight="1" x14ac:dyDescent="0.3">
      <c r="A91" s="75"/>
      <c r="B91" s="75"/>
      <c r="C91" s="75"/>
      <c r="D91" s="75"/>
      <c r="E91" s="75"/>
      <c r="F91" s="75"/>
      <c r="G91" s="75"/>
    </row>
    <row r="92" spans="1:7" ht="12.75" customHeight="1" x14ac:dyDescent="0.3">
      <c r="A92" s="75"/>
      <c r="B92" s="75"/>
      <c r="C92" s="75"/>
      <c r="D92" s="75"/>
      <c r="E92" s="75"/>
      <c r="F92" s="75"/>
      <c r="G92" s="75"/>
    </row>
    <row r="93" spans="1:7" ht="12.75" customHeight="1" x14ac:dyDescent="0.3">
      <c r="A93" s="75"/>
      <c r="B93" s="75"/>
      <c r="C93" s="75"/>
      <c r="D93" s="75"/>
      <c r="E93" s="75"/>
      <c r="F93" s="75"/>
      <c r="G93" s="75"/>
    </row>
    <row r="94" spans="1:7" ht="12.75" customHeight="1" x14ac:dyDescent="0.3">
      <c r="A94" s="75"/>
      <c r="B94" s="75"/>
      <c r="C94" s="75"/>
      <c r="D94" s="75"/>
      <c r="E94" s="75"/>
      <c r="F94" s="75"/>
      <c r="G94" s="75"/>
    </row>
    <row r="95" spans="1:7" ht="12.75" customHeight="1" x14ac:dyDescent="0.3">
      <c r="A95" s="75"/>
      <c r="B95" s="75"/>
      <c r="C95" s="75"/>
      <c r="D95" s="75"/>
      <c r="E95" s="75"/>
      <c r="F95" s="75"/>
      <c r="G95" s="75"/>
    </row>
    <row r="96" spans="1:7" ht="12.75" customHeight="1" x14ac:dyDescent="0.3">
      <c r="A96" s="75"/>
      <c r="B96" s="75"/>
      <c r="C96" s="75"/>
      <c r="D96" s="75"/>
      <c r="E96" s="75"/>
      <c r="F96" s="75"/>
      <c r="G96" s="75"/>
    </row>
    <row r="97" spans="1:7" ht="12.75" customHeight="1" x14ac:dyDescent="0.3">
      <c r="A97" s="75"/>
      <c r="B97" s="75"/>
      <c r="C97" s="75"/>
      <c r="D97" s="75"/>
      <c r="E97" s="75"/>
      <c r="F97" s="75"/>
      <c r="G97" s="75"/>
    </row>
    <row r="98" spans="1:7" ht="12.75" customHeight="1" x14ac:dyDescent="0.3"/>
    <row r="99" spans="1:7" ht="12.75" customHeight="1" x14ac:dyDescent="0.3"/>
  </sheetData>
  <mergeCells count="3">
    <mergeCell ref="A27:G27"/>
    <mergeCell ref="A29:G29"/>
    <mergeCell ref="A30:G30"/>
  </mergeCells>
  <pageMargins left="0.75" right="0.75" top="1" bottom="1" header="0.5" footer="0.5"/>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D0F1DF-B829-4D88-8FE0-CAA34AFA238D}">
  <dimension ref="D1:U50"/>
  <sheetViews>
    <sheetView topLeftCell="A16" workbookViewId="0">
      <selection activeCell="I30" sqref="I30"/>
    </sheetView>
  </sheetViews>
  <sheetFormatPr defaultColWidth="9.1796875" defaultRowHeight="14.5" x14ac:dyDescent="0.35"/>
  <cols>
    <col min="4" max="4" width="25.1796875" customWidth="1"/>
  </cols>
  <sheetData>
    <row r="1" spans="4:14" ht="23.25" customHeight="1" x14ac:dyDescent="0.35">
      <c r="D1" s="128" t="s">
        <v>903</v>
      </c>
      <c r="E1" s="104"/>
      <c r="F1" s="104"/>
      <c r="G1" s="104"/>
      <c r="H1" s="104"/>
      <c r="I1" s="104"/>
      <c r="J1" s="104"/>
      <c r="K1" s="104"/>
      <c r="N1" s="98"/>
    </row>
    <row r="2" spans="4:14" x14ac:dyDescent="0.35">
      <c r="D2" s="113"/>
      <c r="E2" s="188" t="s">
        <v>905</v>
      </c>
      <c r="F2" s="188"/>
      <c r="G2" s="188"/>
      <c r="H2" s="188"/>
      <c r="I2" s="188"/>
      <c r="J2" s="188"/>
      <c r="K2" s="92"/>
    </row>
    <row r="3" spans="4:14" x14ac:dyDescent="0.35">
      <c r="D3" s="129" t="s">
        <v>898</v>
      </c>
      <c r="E3" s="130" t="s">
        <v>555</v>
      </c>
      <c r="F3" s="130" t="s">
        <v>556</v>
      </c>
      <c r="G3" s="130" t="s">
        <v>557</v>
      </c>
      <c r="H3" s="130" t="s">
        <v>558</v>
      </c>
      <c r="I3" s="130" t="s">
        <v>559</v>
      </c>
      <c r="J3" s="130" t="s">
        <v>560</v>
      </c>
      <c r="K3" s="130" t="s">
        <v>561</v>
      </c>
    </row>
    <row r="4" spans="4:14" x14ac:dyDescent="0.35">
      <c r="D4" s="122" t="s">
        <v>830</v>
      </c>
      <c r="E4" s="123" t="s">
        <v>831</v>
      </c>
      <c r="F4" s="121"/>
      <c r="G4" s="121"/>
      <c r="H4" s="121"/>
      <c r="I4" s="121"/>
      <c r="J4" s="121"/>
      <c r="K4" s="124"/>
    </row>
    <row r="5" spans="4:14" x14ac:dyDescent="0.35">
      <c r="D5" s="121"/>
      <c r="E5" s="159" t="s">
        <v>919</v>
      </c>
      <c r="F5" s="160"/>
      <c r="G5" s="160"/>
      <c r="H5" s="160"/>
      <c r="I5" s="160"/>
      <c r="J5" s="160"/>
      <c r="K5" s="161"/>
      <c r="N5" s="108"/>
    </row>
    <row r="6" spans="4:14" x14ac:dyDescent="0.35">
      <c r="D6" s="122" t="s">
        <v>730</v>
      </c>
      <c r="E6" s="121"/>
      <c r="F6" s="123" t="s">
        <v>920</v>
      </c>
      <c r="G6" s="121"/>
      <c r="H6" s="121"/>
      <c r="I6" s="121"/>
      <c r="J6" s="121"/>
      <c r="K6" s="124"/>
      <c r="N6" s="83"/>
    </row>
    <row r="7" spans="4:14" x14ac:dyDescent="0.35">
      <c r="D7" s="121"/>
      <c r="E7" s="121"/>
      <c r="F7" s="123" t="s">
        <v>921</v>
      </c>
      <c r="G7" s="121"/>
      <c r="H7" s="121"/>
      <c r="I7" s="121"/>
      <c r="J7" s="121"/>
      <c r="K7" s="124"/>
      <c r="N7" s="83"/>
    </row>
    <row r="8" spans="4:14" x14ac:dyDescent="0.35">
      <c r="D8" s="122" t="s">
        <v>914</v>
      </c>
      <c r="E8" s="121"/>
      <c r="F8" s="121"/>
      <c r="G8" s="123" t="s">
        <v>922</v>
      </c>
      <c r="H8" s="121"/>
      <c r="I8" s="121"/>
      <c r="J8" s="121"/>
      <c r="K8" s="124"/>
      <c r="N8" s="108"/>
    </row>
    <row r="9" spans="4:14" x14ac:dyDescent="0.35">
      <c r="D9" s="121"/>
      <c r="E9" s="121"/>
      <c r="F9" s="121"/>
      <c r="G9" s="123" t="s">
        <v>609</v>
      </c>
      <c r="H9" s="121"/>
      <c r="I9" s="121"/>
      <c r="J9" s="121"/>
      <c r="K9" s="124"/>
    </row>
    <row r="10" spans="4:14" x14ac:dyDescent="0.35">
      <c r="D10" s="122" t="s">
        <v>915</v>
      </c>
      <c r="E10" s="121"/>
      <c r="F10" s="121"/>
      <c r="G10" s="121"/>
      <c r="H10" s="123" t="s">
        <v>832</v>
      </c>
      <c r="I10" s="121"/>
      <c r="J10" s="121"/>
      <c r="K10" s="124"/>
    </row>
    <row r="11" spans="4:14" x14ac:dyDescent="0.35">
      <c r="D11" s="121"/>
      <c r="E11" s="121"/>
      <c r="F11" s="121"/>
      <c r="G11" s="121"/>
      <c r="H11" s="123" t="s">
        <v>923</v>
      </c>
      <c r="I11" s="121"/>
      <c r="J11" s="121"/>
      <c r="K11" s="124"/>
    </row>
    <row r="12" spans="4:14" x14ac:dyDescent="0.35">
      <c r="D12" s="122" t="s">
        <v>916</v>
      </c>
      <c r="E12" s="121"/>
      <c r="F12" s="121"/>
      <c r="G12" s="121"/>
      <c r="H12" s="121"/>
      <c r="I12" s="123" t="s">
        <v>924</v>
      </c>
      <c r="J12" s="121"/>
      <c r="K12" s="124"/>
    </row>
    <row r="13" spans="4:14" x14ac:dyDescent="0.35">
      <c r="D13" s="121"/>
      <c r="E13" s="121"/>
      <c r="F13" s="121"/>
      <c r="G13" s="121"/>
      <c r="H13" s="121"/>
      <c r="I13" s="123" t="s">
        <v>925</v>
      </c>
      <c r="J13" s="121"/>
      <c r="K13" s="124"/>
    </row>
    <row r="14" spans="4:14" x14ac:dyDescent="0.35">
      <c r="D14" s="122" t="s">
        <v>735</v>
      </c>
      <c r="E14" s="121"/>
      <c r="F14" s="121"/>
      <c r="G14" s="121"/>
      <c r="H14" s="121"/>
      <c r="I14" s="121"/>
      <c r="J14" s="123" t="s">
        <v>926</v>
      </c>
      <c r="K14" s="124"/>
    </row>
    <row r="15" spans="4:14" x14ac:dyDescent="0.35">
      <c r="D15" s="121"/>
      <c r="E15" s="121"/>
      <c r="F15" s="121"/>
      <c r="G15" s="121"/>
      <c r="H15" s="121"/>
      <c r="I15" s="121"/>
      <c r="J15" s="123" t="s">
        <v>927</v>
      </c>
      <c r="K15" s="124"/>
    </row>
    <row r="16" spans="4:14" x14ac:dyDescent="0.35">
      <c r="D16" s="122" t="s">
        <v>917</v>
      </c>
      <c r="E16" s="123"/>
      <c r="F16" s="123"/>
      <c r="G16" s="123"/>
      <c r="H16" s="123"/>
      <c r="I16" s="123"/>
      <c r="J16" s="123"/>
      <c r="K16" s="124" t="s">
        <v>833</v>
      </c>
    </row>
    <row r="17" spans="4:21" x14ac:dyDescent="0.35">
      <c r="D17" s="122"/>
      <c r="E17" s="123"/>
      <c r="F17" s="123"/>
      <c r="G17" s="123"/>
      <c r="H17" s="123"/>
      <c r="I17" s="123"/>
      <c r="J17" s="123"/>
      <c r="K17" s="124" t="s">
        <v>928</v>
      </c>
    </row>
    <row r="18" spans="4:21" x14ac:dyDescent="0.35">
      <c r="D18" s="122" t="s">
        <v>654</v>
      </c>
      <c r="E18" s="123" t="s">
        <v>929</v>
      </c>
      <c r="F18" s="123" t="s">
        <v>834</v>
      </c>
      <c r="G18" s="123" t="s">
        <v>835</v>
      </c>
      <c r="H18" s="123" t="s">
        <v>836</v>
      </c>
      <c r="I18" s="123" t="s">
        <v>930</v>
      </c>
      <c r="J18" s="123" t="s">
        <v>837</v>
      </c>
      <c r="K18" s="124" t="s">
        <v>838</v>
      </c>
    </row>
    <row r="19" spans="4:21" x14ac:dyDescent="0.35">
      <c r="D19" s="121"/>
      <c r="E19" s="123" t="s">
        <v>931</v>
      </c>
      <c r="F19" s="123" t="s">
        <v>932</v>
      </c>
      <c r="G19" s="123" t="s">
        <v>933</v>
      </c>
      <c r="H19" s="123" t="s">
        <v>934</v>
      </c>
      <c r="I19" s="123" t="s">
        <v>935</v>
      </c>
      <c r="J19" s="123" t="s">
        <v>936</v>
      </c>
      <c r="K19" s="124" t="s">
        <v>937</v>
      </c>
    </row>
    <row r="20" spans="4:21" x14ac:dyDescent="0.35">
      <c r="D20" s="121"/>
      <c r="E20" s="121"/>
      <c r="F20" s="121"/>
      <c r="G20" s="121"/>
      <c r="H20" s="121"/>
      <c r="I20" s="121"/>
      <c r="J20" s="121"/>
      <c r="K20" s="124"/>
    </row>
    <row r="21" spans="4:21" x14ac:dyDescent="0.35">
      <c r="D21" s="122" t="s">
        <v>685</v>
      </c>
      <c r="E21" s="123">
        <v>11</v>
      </c>
      <c r="F21" s="123">
        <v>11</v>
      </c>
      <c r="G21" s="123">
        <v>11</v>
      </c>
      <c r="H21" s="123">
        <v>11</v>
      </c>
      <c r="I21" s="123">
        <v>10</v>
      </c>
      <c r="J21" s="123">
        <v>9</v>
      </c>
      <c r="K21" s="124">
        <v>10</v>
      </c>
    </row>
    <row r="22" spans="4:21" x14ac:dyDescent="0.35">
      <c r="D22" s="115" t="s">
        <v>687</v>
      </c>
      <c r="E22" s="97" t="s">
        <v>938</v>
      </c>
      <c r="F22" s="97" t="s">
        <v>939</v>
      </c>
      <c r="G22" s="97" t="s">
        <v>940</v>
      </c>
      <c r="H22" s="97" t="s">
        <v>941</v>
      </c>
      <c r="I22" s="97" t="s">
        <v>942</v>
      </c>
      <c r="J22" s="97" t="s">
        <v>943</v>
      </c>
      <c r="K22" s="131" t="s">
        <v>944</v>
      </c>
    </row>
    <row r="23" spans="4:21" x14ac:dyDescent="0.35">
      <c r="D23" s="189"/>
      <c r="E23" s="189"/>
      <c r="F23" s="189"/>
      <c r="G23" s="189"/>
      <c r="H23" s="189"/>
      <c r="I23" s="189"/>
      <c r="J23" s="189"/>
      <c r="K23" s="124"/>
    </row>
    <row r="24" spans="4:21" x14ac:dyDescent="0.35">
      <c r="D24" s="190"/>
      <c r="E24" s="190"/>
      <c r="F24" s="190"/>
      <c r="G24" s="190"/>
      <c r="H24" s="190"/>
      <c r="I24" s="190"/>
      <c r="J24" s="190"/>
      <c r="K24" s="124"/>
    </row>
    <row r="25" spans="4:21" ht="39" customHeight="1" thickBot="1" x14ac:dyDescent="0.4">
      <c r="D25" s="158" t="s">
        <v>970</v>
      </c>
      <c r="E25" s="133"/>
      <c r="F25" s="133"/>
      <c r="G25" s="133"/>
      <c r="H25" s="133"/>
      <c r="I25" s="133"/>
      <c r="J25" s="133"/>
      <c r="K25" s="117"/>
      <c r="N25" s="144"/>
    </row>
    <row r="26" spans="4:21" ht="15" thickTop="1" x14ac:dyDescent="0.35">
      <c r="D26" s="168"/>
      <c r="E26" s="191" t="s">
        <v>905</v>
      </c>
      <c r="F26" s="191"/>
      <c r="G26" s="191"/>
      <c r="H26" s="191"/>
      <c r="I26" s="191"/>
      <c r="J26" s="191"/>
      <c r="K26" s="121"/>
      <c r="N26" s="145"/>
      <c r="O26" s="192"/>
      <c r="P26" s="192"/>
      <c r="Q26" s="192"/>
      <c r="R26" s="192"/>
      <c r="S26" s="192"/>
      <c r="T26" s="192"/>
      <c r="U26" s="146"/>
    </row>
    <row r="27" spans="4:21" ht="15" thickBot="1" x14ac:dyDescent="0.4">
      <c r="D27" s="129" t="s">
        <v>898</v>
      </c>
      <c r="E27" s="130" t="s">
        <v>555</v>
      </c>
      <c r="F27" s="130" t="s">
        <v>556</v>
      </c>
      <c r="G27" s="130" t="s">
        <v>557</v>
      </c>
      <c r="H27" s="130" t="s">
        <v>558</v>
      </c>
      <c r="I27" s="130" t="s">
        <v>559</v>
      </c>
      <c r="J27" s="130" t="s">
        <v>560</v>
      </c>
      <c r="K27" s="121"/>
      <c r="N27" s="147"/>
      <c r="O27" s="130"/>
      <c r="P27" s="130"/>
      <c r="Q27" s="130"/>
      <c r="R27" s="130"/>
      <c r="S27" s="130"/>
      <c r="T27" s="130"/>
      <c r="U27" s="130"/>
    </row>
    <row r="28" spans="4:21" x14ac:dyDescent="0.35">
      <c r="D28" s="122" t="s">
        <v>830</v>
      </c>
      <c r="E28" s="123" t="s">
        <v>840</v>
      </c>
      <c r="F28" s="121"/>
      <c r="G28" s="121"/>
      <c r="H28" s="121"/>
      <c r="I28" s="124"/>
      <c r="J28" s="124"/>
      <c r="K28" s="121"/>
      <c r="N28" s="150"/>
      <c r="O28" s="151"/>
      <c r="P28" s="151"/>
      <c r="Q28" s="151"/>
      <c r="R28" s="151"/>
      <c r="S28" s="151"/>
      <c r="T28" s="151"/>
      <c r="U28" s="152"/>
    </row>
    <row r="29" spans="4:21" x14ac:dyDescent="0.35">
      <c r="D29" s="121"/>
      <c r="E29" s="123" t="s">
        <v>945</v>
      </c>
      <c r="F29" s="121"/>
      <c r="G29" s="121"/>
      <c r="H29" s="121"/>
      <c r="I29" s="124"/>
      <c r="J29" s="124"/>
      <c r="K29" s="121"/>
      <c r="N29" s="153"/>
      <c r="O29" s="148"/>
      <c r="U29" s="154"/>
    </row>
    <row r="30" spans="4:21" x14ac:dyDescent="0.35">
      <c r="D30" s="122" t="s">
        <v>730</v>
      </c>
      <c r="E30" s="121"/>
      <c r="F30" s="123" t="s">
        <v>946</v>
      </c>
      <c r="G30" s="121"/>
      <c r="H30" s="121"/>
      <c r="I30" s="124"/>
      <c r="J30" s="124"/>
      <c r="K30" s="121"/>
      <c r="O30" s="148"/>
      <c r="U30" s="154"/>
    </row>
    <row r="31" spans="4:21" x14ac:dyDescent="0.35">
      <c r="D31" s="121"/>
      <c r="E31" s="121"/>
      <c r="F31" s="123" t="s">
        <v>947</v>
      </c>
      <c r="G31" s="121"/>
      <c r="H31" s="121"/>
      <c r="I31" s="124"/>
      <c r="J31" s="124"/>
      <c r="K31" s="121"/>
      <c r="N31" s="153"/>
      <c r="P31" s="148"/>
      <c r="U31" s="154"/>
    </row>
    <row r="32" spans="4:21" x14ac:dyDescent="0.35">
      <c r="D32" s="126" t="s">
        <v>914</v>
      </c>
      <c r="E32" s="121"/>
      <c r="F32" s="121"/>
      <c r="G32" s="127" t="s">
        <v>841</v>
      </c>
      <c r="H32" s="121"/>
      <c r="I32" s="124"/>
      <c r="J32" s="124"/>
      <c r="K32" s="121"/>
      <c r="P32" s="148"/>
      <c r="U32" s="154"/>
    </row>
    <row r="33" spans="4:21" x14ac:dyDescent="0.35">
      <c r="D33" s="121"/>
      <c r="E33" s="121"/>
      <c r="F33" s="121"/>
      <c r="G33" s="127" t="s">
        <v>1060</v>
      </c>
      <c r="H33" s="121"/>
      <c r="I33" s="124"/>
      <c r="J33" s="124"/>
      <c r="K33" s="121"/>
      <c r="N33" s="153"/>
      <c r="Q33" s="148"/>
      <c r="U33" s="154"/>
    </row>
    <row r="34" spans="4:21" x14ac:dyDescent="0.35">
      <c r="D34" s="126" t="s">
        <v>915</v>
      </c>
      <c r="E34" s="121"/>
      <c r="F34" s="121"/>
      <c r="G34" s="121"/>
      <c r="H34" s="127" t="s">
        <v>842</v>
      </c>
      <c r="I34" s="124"/>
      <c r="J34" s="124"/>
      <c r="K34" s="121"/>
      <c r="Q34" s="148"/>
      <c r="U34" s="154"/>
    </row>
    <row r="35" spans="4:21" x14ac:dyDescent="0.35">
      <c r="D35" s="121"/>
      <c r="E35" s="121"/>
      <c r="F35" s="121"/>
      <c r="G35" s="121"/>
      <c r="H35" s="127" t="s">
        <v>1061</v>
      </c>
      <c r="I35" s="124"/>
      <c r="J35" s="124"/>
      <c r="K35" s="121"/>
      <c r="N35" s="153"/>
      <c r="R35" s="148"/>
      <c r="U35" s="154"/>
    </row>
    <row r="36" spans="4:21" x14ac:dyDescent="0.35">
      <c r="D36" s="122" t="s">
        <v>918</v>
      </c>
      <c r="E36" s="123"/>
      <c r="F36" s="123"/>
      <c r="G36" s="123"/>
      <c r="H36" s="123"/>
      <c r="I36" s="124" t="s">
        <v>843</v>
      </c>
      <c r="J36" s="124"/>
      <c r="K36" s="121"/>
      <c r="R36" s="148"/>
      <c r="U36" s="154"/>
    </row>
    <row r="37" spans="4:21" x14ac:dyDescent="0.35">
      <c r="D37" s="122"/>
      <c r="E37" s="123"/>
      <c r="F37" s="123"/>
      <c r="G37" s="123"/>
      <c r="H37" s="123"/>
      <c r="I37" s="124" t="s">
        <v>948</v>
      </c>
      <c r="J37" s="124"/>
      <c r="K37" s="121"/>
      <c r="N37" s="153"/>
      <c r="S37" s="148"/>
      <c r="U37" s="149"/>
    </row>
    <row r="38" spans="4:21" x14ac:dyDescent="0.35">
      <c r="D38" s="122" t="s">
        <v>917</v>
      </c>
      <c r="E38" s="123"/>
      <c r="F38" s="123"/>
      <c r="G38" s="127"/>
      <c r="H38" s="127"/>
      <c r="I38" s="124"/>
      <c r="J38" s="124" t="s">
        <v>844</v>
      </c>
      <c r="K38" s="121"/>
      <c r="S38" s="148"/>
      <c r="U38" s="149"/>
    </row>
    <row r="39" spans="4:21" x14ac:dyDescent="0.35">
      <c r="D39" s="122"/>
      <c r="E39" s="123"/>
      <c r="F39" s="123"/>
      <c r="G39" s="127"/>
      <c r="H39" s="127"/>
      <c r="I39" s="124"/>
      <c r="J39" s="124" t="s">
        <v>949</v>
      </c>
      <c r="K39" s="121"/>
      <c r="N39" s="153"/>
      <c r="T39" s="148"/>
      <c r="U39" s="149"/>
    </row>
    <row r="40" spans="4:21" x14ac:dyDescent="0.35">
      <c r="D40" s="122" t="s">
        <v>845</v>
      </c>
      <c r="E40" s="123" t="s">
        <v>950</v>
      </c>
      <c r="F40" s="123" t="s">
        <v>951</v>
      </c>
      <c r="G40" s="127" t="s">
        <v>952</v>
      </c>
      <c r="H40" s="127" t="s">
        <v>846</v>
      </c>
      <c r="I40" s="124" t="s">
        <v>847</v>
      </c>
      <c r="J40" s="124" t="s">
        <v>953</v>
      </c>
      <c r="K40" s="121"/>
      <c r="T40" s="148"/>
      <c r="U40" s="149"/>
    </row>
    <row r="41" spans="4:21" x14ac:dyDescent="0.35">
      <c r="D41" s="121"/>
      <c r="E41" s="123" t="s">
        <v>954</v>
      </c>
      <c r="F41" s="123" t="s">
        <v>955</v>
      </c>
      <c r="G41" s="127" t="s">
        <v>1062</v>
      </c>
      <c r="H41" s="127" t="s">
        <v>1063</v>
      </c>
      <c r="I41" s="124" t="s">
        <v>956</v>
      </c>
      <c r="J41" s="124" t="s">
        <v>957</v>
      </c>
      <c r="K41" s="121"/>
      <c r="N41" s="153"/>
      <c r="O41" s="148"/>
      <c r="P41" s="148"/>
      <c r="Q41" s="148"/>
      <c r="R41" s="148"/>
      <c r="S41" s="148"/>
      <c r="T41" s="148"/>
      <c r="U41" s="149"/>
    </row>
    <row r="42" spans="4:21" x14ac:dyDescent="0.35">
      <c r="D42" s="122" t="s">
        <v>654</v>
      </c>
      <c r="E42" s="123" t="s">
        <v>958</v>
      </c>
      <c r="F42" s="123" t="s">
        <v>959</v>
      </c>
      <c r="G42" s="127" t="s">
        <v>848</v>
      </c>
      <c r="H42" s="127" t="s">
        <v>849</v>
      </c>
      <c r="I42" s="124" t="s">
        <v>850</v>
      </c>
      <c r="J42" s="124" t="s">
        <v>851</v>
      </c>
      <c r="K42" s="121"/>
      <c r="N42" s="153"/>
      <c r="O42" s="148"/>
      <c r="P42" s="148"/>
      <c r="Q42" s="148"/>
      <c r="R42" s="148"/>
      <c r="S42" s="148"/>
      <c r="T42" s="148"/>
      <c r="U42" s="149"/>
    </row>
    <row r="43" spans="4:21" x14ac:dyDescent="0.35">
      <c r="D43" s="121"/>
      <c r="E43" s="123" t="s">
        <v>960</v>
      </c>
      <c r="F43" s="123" t="s">
        <v>961</v>
      </c>
      <c r="G43" s="127" t="s">
        <v>1064</v>
      </c>
      <c r="H43" s="127" t="s">
        <v>1065</v>
      </c>
      <c r="I43" s="124" t="s">
        <v>962</v>
      </c>
      <c r="J43" s="124" t="s">
        <v>963</v>
      </c>
      <c r="K43" s="121"/>
      <c r="N43" s="153"/>
      <c r="O43" s="148"/>
      <c r="P43" s="148"/>
      <c r="Q43" s="148"/>
      <c r="R43" s="148"/>
      <c r="S43" s="148"/>
      <c r="T43" s="148"/>
      <c r="U43" s="149"/>
    </row>
    <row r="44" spans="4:21" x14ac:dyDescent="0.35">
      <c r="D44" s="121"/>
      <c r="E44" s="121"/>
      <c r="F44" s="121"/>
      <c r="G44" s="121"/>
      <c r="H44" s="121"/>
      <c r="I44" s="124"/>
      <c r="J44" s="124"/>
      <c r="K44" s="121"/>
      <c r="O44" s="148"/>
      <c r="P44" s="148"/>
      <c r="Q44" s="148"/>
      <c r="R44" s="148"/>
      <c r="S44" s="148"/>
      <c r="T44" s="148"/>
      <c r="U44" s="149"/>
    </row>
    <row r="45" spans="4:21" x14ac:dyDescent="0.35">
      <c r="D45" s="122" t="s">
        <v>685</v>
      </c>
      <c r="E45" s="123">
        <v>11</v>
      </c>
      <c r="F45" s="123">
        <v>11</v>
      </c>
      <c r="G45" s="127">
        <v>11</v>
      </c>
      <c r="H45" s="127">
        <v>11</v>
      </c>
      <c r="I45" s="124">
        <v>11</v>
      </c>
      <c r="J45" s="124">
        <v>10</v>
      </c>
      <c r="K45" s="121"/>
      <c r="U45" s="154"/>
    </row>
    <row r="46" spans="4:21" x14ac:dyDescent="0.35">
      <c r="D46" s="115" t="s">
        <v>687</v>
      </c>
      <c r="E46" s="97" t="s">
        <v>964</v>
      </c>
      <c r="F46" s="97" t="s">
        <v>965</v>
      </c>
      <c r="G46" s="132" t="s">
        <v>966</v>
      </c>
      <c r="H46" s="132" t="s">
        <v>967</v>
      </c>
      <c r="I46" s="131" t="s">
        <v>968</v>
      </c>
      <c r="J46" s="131" t="s">
        <v>969</v>
      </c>
      <c r="K46" s="121"/>
      <c r="N46" s="153"/>
      <c r="O46" s="148"/>
      <c r="P46" s="148"/>
      <c r="Q46" s="148"/>
      <c r="R46" s="148"/>
      <c r="S46" s="148"/>
      <c r="T46" s="148"/>
      <c r="U46" s="149"/>
    </row>
    <row r="47" spans="4:21" ht="15" thickBot="1" x14ac:dyDescent="0.4">
      <c r="D47" s="186" t="s">
        <v>839</v>
      </c>
      <c r="E47" s="186"/>
      <c r="F47" s="186"/>
      <c r="G47" s="186"/>
      <c r="H47" s="186"/>
      <c r="I47" s="186"/>
      <c r="J47" s="186"/>
      <c r="K47" s="121"/>
      <c r="N47" s="155"/>
      <c r="O47" s="156"/>
      <c r="P47" s="156"/>
      <c r="Q47" s="156"/>
      <c r="R47" s="156"/>
      <c r="S47" s="156"/>
      <c r="T47" s="156"/>
      <c r="U47" s="157"/>
    </row>
    <row r="48" spans="4:21" ht="15" thickTop="1" x14ac:dyDescent="0.35">
      <c r="D48" t="s">
        <v>889</v>
      </c>
      <c r="E48" s="119"/>
      <c r="F48" s="119"/>
      <c r="G48" s="119"/>
      <c r="H48" s="119"/>
      <c r="I48" s="119"/>
      <c r="J48" s="119"/>
      <c r="K48" s="121"/>
      <c r="N48" s="193"/>
      <c r="O48" s="193"/>
      <c r="P48" s="193"/>
      <c r="Q48" s="193"/>
      <c r="R48" s="193"/>
      <c r="S48" s="193"/>
      <c r="T48" s="193"/>
      <c r="U48" s="149"/>
    </row>
    <row r="49" spans="4:21" x14ac:dyDescent="0.35">
      <c r="D49" s="186" t="s">
        <v>904</v>
      </c>
      <c r="E49" s="186"/>
      <c r="F49" s="186"/>
      <c r="G49" s="186"/>
      <c r="H49" s="186"/>
      <c r="I49" s="186"/>
      <c r="J49" s="186"/>
      <c r="K49" s="121"/>
      <c r="N49" s="194"/>
      <c r="O49" s="194"/>
      <c r="P49" s="194"/>
      <c r="Q49" s="194"/>
      <c r="R49" s="194"/>
      <c r="S49" s="194"/>
      <c r="T49" s="194"/>
      <c r="U49" s="149"/>
    </row>
    <row r="50" spans="4:21" x14ac:dyDescent="0.35">
      <c r="D50" s="195" t="s">
        <v>887</v>
      </c>
      <c r="E50" s="195"/>
      <c r="F50" s="195"/>
      <c r="G50" s="195"/>
      <c r="H50" s="195"/>
      <c r="I50" s="195"/>
      <c r="J50" s="195"/>
      <c r="K50" s="121"/>
    </row>
  </sheetData>
  <mergeCells count="10">
    <mergeCell ref="O26:T26"/>
    <mergeCell ref="N48:T48"/>
    <mergeCell ref="N49:T49"/>
    <mergeCell ref="D47:J47"/>
    <mergeCell ref="D50:J50"/>
    <mergeCell ref="E2:J2"/>
    <mergeCell ref="D23:J23"/>
    <mergeCell ref="D24:J24"/>
    <mergeCell ref="E26:J26"/>
    <mergeCell ref="D49:J49"/>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9A6F2B-0D31-479A-B800-4F3C4FD6C7B2}">
  <dimension ref="A1:L54"/>
  <sheetViews>
    <sheetView topLeftCell="A7" workbookViewId="0">
      <selection activeCell="E39" sqref="E39"/>
    </sheetView>
  </sheetViews>
  <sheetFormatPr defaultColWidth="9.1796875" defaultRowHeight="14.5" x14ac:dyDescent="0.35"/>
  <cols>
    <col min="1" max="1" width="27.7265625" style="111" customWidth="1"/>
    <col min="2" max="2" width="19.453125" style="111" bestFit="1" customWidth="1"/>
    <col min="3" max="3" width="9" style="111" bestFit="1" customWidth="1"/>
    <col min="4" max="4" width="10" style="111" bestFit="1" customWidth="1"/>
    <col min="5" max="5" width="20.1796875" style="111" bestFit="1" customWidth="1"/>
    <col min="6" max="6" width="9.54296875" style="111" bestFit="1" customWidth="1"/>
    <col min="7" max="7" width="13.26953125" style="111" customWidth="1"/>
    <col min="8" max="16384" width="9.1796875" style="111"/>
  </cols>
  <sheetData>
    <row r="1" spans="1:12" ht="30.65" customHeight="1" x14ac:dyDescent="0.35">
      <c r="A1" s="196" t="s">
        <v>971</v>
      </c>
      <c r="B1" s="197"/>
      <c r="C1" s="197"/>
      <c r="D1" s="197"/>
      <c r="E1" s="197"/>
      <c r="F1" s="197"/>
      <c r="G1" s="197"/>
    </row>
    <row r="2" spans="1:12" x14ac:dyDescent="0.35">
      <c r="A2" s="113"/>
      <c r="B2" s="116" t="s">
        <v>555</v>
      </c>
      <c r="C2" s="116" t="s">
        <v>556</v>
      </c>
      <c r="D2" s="116" t="s">
        <v>557</v>
      </c>
      <c r="E2" s="116" t="s">
        <v>558</v>
      </c>
      <c r="F2" s="116" t="s">
        <v>559</v>
      </c>
      <c r="G2" s="116" t="s">
        <v>560</v>
      </c>
      <c r="K2" s="134"/>
    </row>
    <row r="3" spans="1:12" s="170" customFormat="1" ht="29" x14ac:dyDescent="0.35">
      <c r="A3" s="169" t="s">
        <v>898</v>
      </c>
      <c r="B3" s="95" t="s">
        <v>797</v>
      </c>
      <c r="C3" s="95" t="s">
        <v>233</v>
      </c>
      <c r="D3" s="95" t="s">
        <v>263</v>
      </c>
      <c r="E3" s="95" t="s">
        <v>234</v>
      </c>
      <c r="F3" s="95" t="s">
        <v>235</v>
      </c>
      <c r="G3" s="139" t="s">
        <v>892</v>
      </c>
    </row>
    <row r="4" spans="1:12" x14ac:dyDescent="0.35">
      <c r="A4" s="113" t="s">
        <v>798</v>
      </c>
      <c r="B4" s="137" t="s">
        <v>799</v>
      </c>
      <c r="C4" s="137" t="s">
        <v>800</v>
      </c>
      <c r="D4" s="137" t="s">
        <v>972</v>
      </c>
      <c r="E4" s="137" t="s">
        <v>801</v>
      </c>
      <c r="F4" s="137" t="s">
        <v>973</v>
      </c>
      <c r="G4" s="137" t="s">
        <v>802</v>
      </c>
    </row>
    <row r="5" spans="1:12" x14ac:dyDescent="0.35">
      <c r="B5" s="162" t="s">
        <v>974</v>
      </c>
      <c r="C5" s="162" t="s">
        <v>762</v>
      </c>
      <c r="D5" s="162" t="s">
        <v>975</v>
      </c>
      <c r="E5" s="162" t="s">
        <v>763</v>
      </c>
      <c r="F5" s="162" t="s">
        <v>976</v>
      </c>
      <c r="G5" s="162" t="s">
        <v>977</v>
      </c>
      <c r="H5" s="163"/>
      <c r="I5" s="163"/>
      <c r="J5" s="163"/>
      <c r="K5" s="164"/>
      <c r="L5" s="163"/>
    </row>
    <row r="6" spans="1:12" x14ac:dyDescent="0.35">
      <c r="A6" s="113" t="s">
        <v>906</v>
      </c>
      <c r="B6" s="137" t="s">
        <v>978</v>
      </c>
      <c r="C6" s="137" t="s">
        <v>803</v>
      </c>
      <c r="D6" s="137" t="s">
        <v>804</v>
      </c>
      <c r="E6" s="137" t="s">
        <v>979</v>
      </c>
      <c r="F6" s="137" t="s">
        <v>980</v>
      </c>
      <c r="G6" s="137" t="s">
        <v>805</v>
      </c>
    </row>
    <row r="7" spans="1:12" x14ac:dyDescent="0.35">
      <c r="A7" s="113"/>
      <c r="B7" s="137" t="s">
        <v>981</v>
      </c>
      <c r="C7" s="137" t="s">
        <v>611</v>
      </c>
      <c r="D7" s="137" t="s">
        <v>982</v>
      </c>
      <c r="E7" s="137" t="s">
        <v>983</v>
      </c>
      <c r="F7" s="137" t="s">
        <v>984</v>
      </c>
      <c r="G7" s="137" t="s">
        <v>985</v>
      </c>
    </row>
    <row r="8" spans="1:12" x14ac:dyDescent="0.35">
      <c r="A8" s="113" t="s">
        <v>806</v>
      </c>
      <c r="B8" s="137" t="s">
        <v>986</v>
      </c>
      <c r="C8" s="137" t="s">
        <v>987</v>
      </c>
      <c r="D8" s="137" t="s">
        <v>988</v>
      </c>
      <c r="E8" s="137" t="s">
        <v>989</v>
      </c>
      <c r="F8" s="137" t="s">
        <v>807</v>
      </c>
      <c r="G8" s="137" t="s">
        <v>990</v>
      </c>
    </row>
    <row r="9" spans="1:12" x14ac:dyDescent="0.35">
      <c r="A9" s="113"/>
      <c r="B9" s="137" t="s">
        <v>991</v>
      </c>
      <c r="C9" s="137" t="s">
        <v>992</v>
      </c>
      <c r="D9" s="137" t="s">
        <v>993</v>
      </c>
      <c r="E9" s="137" t="s">
        <v>994</v>
      </c>
      <c r="F9" s="137" t="s">
        <v>995</v>
      </c>
      <c r="G9" s="137" t="s">
        <v>996</v>
      </c>
    </row>
    <row r="10" spans="1:12" x14ac:dyDescent="0.35">
      <c r="A10" s="113" t="s">
        <v>900</v>
      </c>
      <c r="B10" s="137" t="s">
        <v>808</v>
      </c>
      <c r="C10" s="137" t="s">
        <v>809</v>
      </c>
      <c r="D10" s="137" t="s">
        <v>810</v>
      </c>
      <c r="E10" s="137" t="s">
        <v>689</v>
      </c>
      <c r="F10" s="137" t="s">
        <v>811</v>
      </c>
      <c r="G10" s="137" t="s">
        <v>627</v>
      </c>
    </row>
    <row r="11" spans="1:12" x14ac:dyDescent="0.35">
      <c r="B11" s="137" t="s">
        <v>997</v>
      </c>
      <c r="C11" s="137" t="s">
        <v>998</v>
      </c>
      <c r="D11" s="137" t="s">
        <v>921</v>
      </c>
      <c r="E11" s="137" t="s">
        <v>991</v>
      </c>
      <c r="F11" s="137" t="s">
        <v>999</v>
      </c>
      <c r="G11" s="137" t="s">
        <v>1000</v>
      </c>
    </row>
    <row r="12" spans="1:12" x14ac:dyDescent="0.35">
      <c r="A12" s="113" t="s">
        <v>654</v>
      </c>
      <c r="B12" s="137" t="s">
        <v>812</v>
      </c>
      <c r="C12" s="137" t="s">
        <v>813</v>
      </c>
      <c r="D12" s="137" t="s">
        <v>1001</v>
      </c>
      <c r="E12" s="137" t="s">
        <v>814</v>
      </c>
      <c r="F12" s="137" t="s">
        <v>1002</v>
      </c>
      <c r="G12" s="137" t="s">
        <v>815</v>
      </c>
    </row>
    <row r="13" spans="1:12" x14ac:dyDescent="0.35">
      <c r="B13" s="137" t="s">
        <v>1003</v>
      </c>
      <c r="C13" s="137" t="s">
        <v>1004</v>
      </c>
      <c r="D13" s="137" t="s">
        <v>1005</v>
      </c>
      <c r="E13" s="137" t="s">
        <v>1006</v>
      </c>
      <c r="F13" s="137" t="s">
        <v>1007</v>
      </c>
      <c r="G13" s="137" t="s">
        <v>1008</v>
      </c>
    </row>
    <row r="14" spans="1:12" x14ac:dyDescent="0.35">
      <c r="B14" s="135"/>
      <c r="C14" s="135"/>
      <c r="D14" s="135"/>
      <c r="E14" s="135"/>
      <c r="F14" s="135"/>
      <c r="G14" s="135"/>
    </row>
    <row r="15" spans="1:12" x14ac:dyDescent="0.35">
      <c r="A15" s="113" t="s">
        <v>685</v>
      </c>
      <c r="B15" s="137">
        <v>399</v>
      </c>
      <c r="C15" s="137">
        <v>399</v>
      </c>
      <c r="D15" s="137">
        <v>399</v>
      </c>
      <c r="E15" s="137">
        <v>399</v>
      </c>
      <c r="F15" s="137">
        <v>399</v>
      </c>
      <c r="G15" s="137">
        <v>399</v>
      </c>
    </row>
    <row r="16" spans="1:12" ht="16.5" x14ac:dyDescent="0.35">
      <c r="A16" s="115" t="s">
        <v>901</v>
      </c>
      <c r="B16" s="97" t="s">
        <v>1009</v>
      </c>
      <c r="C16" s="97" t="s">
        <v>1010</v>
      </c>
      <c r="D16" s="97" t="s">
        <v>1011</v>
      </c>
      <c r="E16" s="97" t="s">
        <v>1012</v>
      </c>
      <c r="F16" s="97" t="s">
        <v>693</v>
      </c>
      <c r="G16" s="97" t="s">
        <v>1013</v>
      </c>
    </row>
    <row r="17" spans="1:9" ht="17.5" customHeight="1" x14ac:dyDescent="0.35">
      <c r="A17" s="198"/>
      <c r="B17" s="198"/>
      <c r="C17" s="198"/>
      <c r="D17" s="198"/>
      <c r="E17" s="198"/>
      <c r="F17" s="198"/>
      <c r="G17" s="198"/>
    </row>
    <row r="18" spans="1:9" x14ac:dyDescent="0.35">
      <c r="A18" s="136"/>
      <c r="B18" s="125"/>
      <c r="C18" s="125"/>
      <c r="D18" s="125"/>
      <c r="E18" s="125"/>
      <c r="F18" s="125"/>
      <c r="G18" s="125"/>
      <c r="H18" s="125"/>
      <c r="I18" s="125"/>
    </row>
    <row r="19" spans="1:9" x14ac:dyDescent="0.35">
      <c r="A19" s="136"/>
      <c r="B19" s="125"/>
      <c r="C19" s="125"/>
      <c r="D19" s="125"/>
      <c r="E19" s="125"/>
      <c r="F19" s="125"/>
      <c r="G19" s="125"/>
      <c r="H19" s="125"/>
      <c r="I19" s="125"/>
    </row>
    <row r="20" spans="1:9" x14ac:dyDescent="0.35">
      <c r="A20" s="113"/>
      <c r="B20" s="116" t="s">
        <v>561</v>
      </c>
      <c r="C20" s="116" t="s">
        <v>562</v>
      </c>
      <c r="D20" s="116" t="s">
        <v>563</v>
      </c>
      <c r="E20" s="116" t="s">
        <v>564</v>
      </c>
      <c r="F20" s="116" t="s">
        <v>565</v>
      </c>
      <c r="G20" s="116" t="s">
        <v>566</v>
      </c>
    </row>
    <row r="21" spans="1:9" s="170" customFormat="1" ht="29" x14ac:dyDescent="0.35">
      <c r="A21" s="169" t="s">
        <v>898</v>
      </c>
      <c r="B21" s="95" t="s">
        <v>237</v>
      </c>
      <c r="C21" s="95" t="s">
        <v>238</v>
      </c>
      <c r="D21" s="95" t="s">
        <v>239</v>
      </c>
      <c r="E21" s="95" t="s">
        <v>240</v>
      </c>
      <c r="F21" s="95" t="s">
        <v>288</v>
      </c>
      <c r="G21" s="95" t="s">
        <v>896</v>
      </c>
    </row>
    <row r="22" spans="1:9" x14ac:dyDescent="0.35">
      <c r="A22" s="113" t="s">
        <v>798</v>
      </c>
      <c r="B22" s="137" t="s">
        <v>817</v>
      </c>
      <c r="C22" s="137" t="s">
        <v>1014</v>
      </c>
      <c r="D22" s="137" t="s">
        <v>1015</v>
      </c>
      <c r="E22" s="137" t="s">
        <v>802</v>
      </c>
      <c r="F22" s="137" t="s">
        <v>1016</v>
      </c>
      <c r="G22" s="137" t="s">
        <v>1017</v>
      </c>
    </row>
    <row r="23" spans="1:9" x14ac:dyDescent="0.35">
      <c r="B23" s="137" t="s">
        <v>764</v>
      </c>
      <c r="C23" s="137" t="s">
        <v>1018</v>
      </c>
      <c r="D23" s="137" t="s">
        <v>1019</v>
      </c>
      <c r="E23" s="137" t="s">
        <v>762</v>
      </c>
      <c r="F23" s="137" t="s">
        <v>1020</v>
      </c>
      <c r="G23" s="137" t="s">
        <v>1021</v>
      </c>
    </row>
    <row r="24" spans="1:9" x14ac:dyDescent="0.35">
      <c r="A24" s="113" t="s">
        <v>880</v>
      </c>
      <c r="B24" s="137" t="s">
        <v>818</v>
      </c>
      <c r="C24" s="137" t="s">
        <v>819</v>
      </c>
      <c r="D24" s="137" t="s">
        <v>1022</v>
      </c>
      <c r="E24" s="137" t="s">
        <v>1023</v>
      </c>
      <c r="F24" s="137" t="s">
        <v>1024</v>
      </c>
      <c r="G24" s="137" t="s">
        <v>820</v>
      </c>
    </row>
    <row r="25" spans="1:9" x14ac:dyDescent="0.35">
      <c r="A25" s="113"/>
      <c r="B25" s="137" t="s">
        <v>1025</v>
      </c>
      <c r="C25" s="137" t="s">
        <v>1026</v>
      </c>
      <c r="D25" s="137" t="s">
        <v>1027</v>
      </c>
      <c r="E25" s="137" t="s">
        <v>1028</v>
      </c>
      <c r="F25" s="137" t="s">
        <v>1029</v>
      </c>
      <c r="G25" s="137" t="s">
        <v>1030</v>
      </c>
    </row>
    <row r="26" spans="1:9" x14ac:dyDescent="0.35">
      <c r="A26" s="113" t="s">
        <v>821</v>
      </c>
      <c r="B26" s="137" t="s">
        <v>1031</v>
      </c>
      <c r="C26" s="137" t="s">
        <v>822</v>
      </c>
      <c r="D26" s="137" t="s">
        <v>1032</v>
      </c>
      <c r="E26" s="137" t="s">
        <v>823</v>
      </c>
      <c r="F26" s="137" t="s">
        <v>1033</v>
      </c>
      <c r="G26" s="137" t="s">
        <v>824</v>
      </c>
    </row>
    <row r="27" spans="1:9" x14ac:dyDescent="0.35">
      <c r="A27" s="113"/>
      <c r="B27" s="137" t="s">
        <v>1034</v>
      </c>
      <c r="C27" s="137" t="s">
        <v>1035</v>
      </c>
      <c r="D27" s="137" t="s">
        <v>1036</v>
      </c>
      <c r="E27" s="137" t="s">
        <v>1037</v>
      </c>
      <c r="F27" s="137" t="s">
        <v>1038</v>
      </c>
      <c r="G27" s="137" t="s">
        <v>1039</v>
      </c>
    </row>
    <row r="28" spans="1:9" x14ac:dyDescent="0.35">
      <c r="A28" s="113" t="s">
        <v>900</v>
      </c>
      <c r="B28" s="137" t="s">
        <v>825</v>
      </c>
      <c r="C28" s="137" t="s">
        <v>826</v>
      </c>
      <c r="D28" s="137" t="s">
        <v>827</v>
      </c>
      <c r="E28" s="137" t="s">
        <v>828</v>
      </c>
      <c r="F28" s="137" t="s">
        <v>626</v>
      </c>
      <c r="G28" s="137" t="s">
        <v>1040</v>
      </c>
    </row>
    <row r="29" spans="1:9" x14ac:dyDescent="0.35">
      <c r="B29" s="137" t="s">
        <v>644</v>
      </c>
      <c r="C29" s="137" t="s">
        <v>919</v>
      </c>
      <c r="D29" s="137" t="s">
        <v>1041</v>
      </c>
      <c r="E29" s="137" t="s">
        <v>1042</v>
      </c>
      <c r="F29" s="137" t="s">
        <v>648</v>
      </c>
      <c r="G29" s="137" t="s">
        <v>1043</v>
      </c>
    </row>
    <row r="30" spans="1:9" x14ac:dyDescent="0.35">
      <c r="A30" s="113" t="s">
        <v>654</v>
      </c>
      <c r="B30" s="137" t="s">
        <v>1044</v>
      </c>
      <c r="C30" s="137" t="s">
        <v>829</v>
      </c>
      <c r="D30" s="137" t="s">
        <v>1045</v>
      </c>
      <c r="E30" s="137" t="s">
        <v>1046</v>
      </c>
      <c r="F30" s="137" t="s">
        <v>1047</v>
      </c>
      <c r="G30" s="137" t="s">
        <v>1048</v>
      </c>
    </row>
    <row r="31" spans="1:9" x14ac:dyDescent="0.35">
      <c r="B31" s="137" t="s">
        <v>645</v>
      </c>
      <c r="C31" s="137" t="s">
        <v>1049</v>
      </c>
      <c r="D31" s="137" t="s">
        <v>676</v>
      </c>
      <c r="E31" s="137" t="s">
        <v>1050</v>
      </c>
      <c r="F31" s="137" t="s">
        <v>1051</v>
      </c>
      <c r="G31" s="137" t="s">
        <v>1052</v>
      </c>
    </row>
    <row r="33" spans="1:7" x14ac:dyDescent="0.35">
      <c r="A33" s="113" t="s">
        <v>685</v>
      </c>
      <c r="B33" s="137">
        <v>399</v>
      </c>
      <c r="C33" s="137">
        <v>399</v>
      </c>
      <c r="D33" s="137">
        <v>399</v>
      </c>
      <c r="E33" s="137">
        <v>399</v>
      </c>
      <c r="F33" s="137">
        <v>399</v>
      </c>
      <c r="G33" s="137">
        <v>399</v>
      </c>
    </row>
    <row r="34" spans="1:7" ht="16.5" x14ac:dyDescent="0.35">
      <c r="A34" s="115" t="s">
        <v>901</v>
      </c>
      <c r="B34" s="97" t="s">
        <v>1012</v>
      </c>
      <c r="C34" s="97" t="s">
        <v>1053</v>
      </c>
      <c r="D34" s="97" t="s">
        <v>1054</v>
      </c>
      <c r="E34" s="97" t="s">
        <v>1055</v>
      </c>
      <c r="F34" s="97" t="s">
        <v>698</v>
      </c>
      <c r="G34" s="97" t="s">
        <v>659</v>
      </c>
    </row>
    <row r="35" spans="1:7" x14ac:dyDescent="0.35">
      <c r="A35" s="186" t="s">
        <v>816</v>
      </c>
      <c r="B35" s="186"/>
      <c r="C35" s="186"/>
      <c r="D35" s="186"/>
      <c r="E35" s="186"/>
      <c r="F35" s="186"/>
      <c r="G35" s="186"/>
    </row>
    <row r="36" spans="1:7" x14ac:dyDescent="0.35">
      <c r="A36" s="186" t="s">
        <v>907</v>
      </c>
      <c r="B36" s="186"/>
      <c r="C36" s="186"/>
      <c r="D36" s="186"/>
      <c r="E36" s="186"/>
      <c r="F36" s="186"/>
      <c r="G36" s="186"/>
    </row>
    <row r="37" spans="1:7" ht="76.5" customHeight="1" x14ac:dyDescent="0.35">
      <c r="A37" s="171" t="s">
        <v>1076</v>
      </c>
      <c r="B37" s="171"/>
      <c r="C37" s="171"/>
      <c r="D37" s="171"/>
      <c r="E37" s="171"/>
      <c r="F37" s="171"/>
      <c r="G37" s="171"/>
    </row>
    <row r="38" spans="1:7" x14ac:dyDescent="0.35">
      <c r="A38" s="200" t="s">
        <v>1067</v>
      </c>
      <c r="B38" s="200"/>
      <c r="C38" s="200"/>
      <c r="D38" s="200"/>
      <c r="E38" s="200"/>
      <c r="F38" s="200"/>
      <c r="G38" s="200"/>
    </row>
    <row r="40" spans="1:7" x14ac:dyDescent="0.35">
      <c r="A40" s="199"/>
      <c r="B40" s="199"/>
      <c r="C40" s="199"/>
      <c r="D40" s="199"/>
      <c r="E40" s="199"/>
      <c r="F40" s="199"/>
      <c r="G40" s="199"/>
    </row>
    <row r="41" spans="1:7" x14ac:dyDescent="0.35">
      <c r="A41" s="201"/>
      <c r="B41" s="201"/>
      <c r="C41" s="201"/>
      <c r="D41" s="201"/>
      <c r="E41" s="201"/>
      <c r="F41" s="201"/>
      <c r="G41" s="201"/>
    </row>
    <row r="42" spans="1:7" x14ac:dyDescent="0.35">
      <c r="A42" s="199"/>
      <c r="B42" s="199"/>
      <c r="C42" s="199"/>
      <c r="D42" s="199"/>
      <c r="E42" s="199"/>
      <c r="F42" s="199"/>
      <c r="G42" s="199"/>
    </row>
    <row r="43" spans="1:7" x14ac:dyDescent="0.35">
      <c r="A43" s="199"/>
      <c r="B43" s="199"/>
      <c r="C43" s="199"/>
      <c r="D43" s="199"/>
      <c r="E43" s="199"/>
      <c r="F43" s="199"/>
      <c r="G43" s="199"/>
    </row>
    <row r="44" spans="1:7" x14ac:dyDescent="0.35">
      <c r="A44" s="199"/>
      <c r="B44" s="199"/>
      <c r="C44" s="199"/>
      <c r="D44" s="199"/>
      <c r="E44" s="199"/>
      <c r="F44" s="199"/>
      <c r="G44" s="199"/>
    </row>
    <row r="46" spans="1:7" x14ac:dyDescent="0.35">
      <c r="A46" s="199"/>
      <c r="B46" s="199"/>
      <c r="C46" s="199"/>
      <c r="D46" s="199"/>
      <c r="E46" s="199"/>
      <c r="F46" s="199"/>
      <c r="G46" s="199"/>
    </row>
    <row r="47" spans="1:7" x14ac:dyDescent="0.35">
      <c r="A47" s="199"/>
      <c r="B47" s="199"/>
      <c r="C47" s="199"/>
      <c r="D47" s="199"/>
      <c r="E47" s="199"/>
      <c r="F47" s="199"/>
      <c r="G47" s="199"/>
    </row>
    <row r="48" spans="1:7" x14ac:dyDescent="0.35">
      <c r="A48" s="199"/>
      <c r="B48" s="199"/>
      <c r="C48" s="199"/>
      <c r="D48" s="199"/>
      <c r="E48" s="199"/>
      <c r="F48" s="199"/>
      <c r="G48" s="199"/>
    </row>
    <row r="49" spans="1:7" x14ac:dyDescent="0.35">
      <c r="A49" s="199"/>
      <c r="B49" s="199"/>
      <c r="C49" s="199"/>
      <c r="D49" s="199"/>
      <c r="E49" s="199"/>
      <c r="F49" s="199"/>
      <c r="G49" s="199"/>
    </row>
    <row r="50" spans="1:7" x14ac:dyDescent="0.35">
      <c r="A50" s="199"/>
      <c r="B50" s="199"/>
      <c r="C50" s="199"/>
      <c r="D50" s="199"/>
      <c r="E50" s="199"/>
      <c r="F50" s="199"/>
      <c r="G50" s="199"/>
    </row>
    <row r="51" spans="1:7" x14ac:dyDescent="0.35">
      <c r="A51" s="199"/>
      <c r="B51" s="199"/>
      <c r="C51" s="199"/>
      <c r="D51" s="199"/>
      <c r="E51" s="199"/>
      <c r="F51" s="199"/>
      <c r="G51" s="199"/>
    </row>
    <row r="52" spans="1:7" x14ac:dyDescent="0.35">
      <c r="A52" s="199"/>
      <c r="B52" s="199"/>
      <c r="C52" s="199"/>
      <c r="D52" s="199"/>
      <c r="E52" s="199"/>
      <c r="F52" s="199"/>
      <c r="G52" s="199"/>
    </row>
    <row r="53" spans="1:7" x14ac:dyDescent="0.35">
      <c r="A53" s="199"/>
      <c r="B53" s="199"/>
      <c r="C53" s="199"/>
      <c r="D53" s="199"/>
      <c r="E53" s="199"/>
      <c r="F53" s="199"/>
      <c r="G53" s="199"/>
    </row>
    <row r="54" spans="1:7" x14ac:dyDescent="0.35">
      <c r="A54" s="199"/>
      <c r="B54" s="199"/>
      <c r="C54" s="199"/>
      <c r="D54" s="199"/>
      <c r="E54" s="199"/>
      <c r="F54" s="199"/>
      <c r="G54" s="199"/>
    </row>
  </sheetData>
  <mergeCells count="20">
    <mergeCell ref="A51:G51"/>
    <mergeCell ref="A52:G52"/>
    <mergeCell ref="A53:G53"/>
    <mergeCell ref="A54:G54"/>
    <mergeCell ref="A36:G36"/>
    <mergeCell ref="A46:G46"/>
    <mergeCell ref="A47:G47"/>
    <mergeCell ref="A48:G48"/>
    <mergeCell ref="A49:G49"/>
    <mergeCell ref="A50:G50"/>
    <mergeCell ref="A1:G1"/>
    <mergeCell ref="A17:G17"/>
    <mergeCell ref="A44:G44"/>
    <mergeCell ref="A35:G35"/>
    <mergeCell ref="A37:G37"/>
    <mergeCell ref="A38:G38"/>
    <mergeCell ref="A40:G40"/>
    <mergeCell ref="A41:G41"/>
    <mergeCell ref="A42:G42"/>
    <mergeCell ref="A43:G43"/>
  </mergeCells>
  <pageMargins left="0.7" right="0.7" top="0.75" bottom="0.75" header="0.3" footer="0.3"/>
  <pageSetup paperSize="22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390EC1-57A9-4773-8255-057CEE459601}">
  <dimension ref="B2:B26"/>
  <sheetViews>
    <sheetView topLeftCell="A2" workbookViewId="0">
      <selection activeCell="H36" sqref="H36"/>
    </sheetView>
  </sheetViews>
  <sheetFormatPr defaultColWidth="11.453125" defaultRowHeight="14.5" x14ac:dyDescent="0.35"/>
  <sheetData>
    <row r="2" spans="2:2" x14ac:dyDescent="0.35">
      <c r="B2" s="98"/>
    </row>
    <row r="4" spans="2:2" ht="15.5" x14ac:dyDescent="0.35">
      <c r="B4" s="142" t="s">
        <v>1056</v>
      </c>
    </row>
    <row r="25" spans="2:2" x14ac:dyDescent="0.35">
      <c r="B25" t="s">
        <v>908</v>
      </c>
    </row>
    <row r="26" spans="2:2" x14ac:dyDescent="0.35">
      <c r="B26" s="76" t="s">
        <v>909</v>
      </c>
    </row>
  </sheetData>
  <pageMargins left="0.7" right="0.7" top="0.75" bottom="0.75" header="0.3" footer="0.3"/>
  <pageSetup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9B68ED-C4E3-4622-9BA9-794BE261C0D5}">
  <dimension ref="C2:C25"/>
  <sheetViews>
    <sheetView workbookViewId="0">
      <selection activeCell="L38" sqref="L38"/>
    </sheetView>
  </sheetViews>
  <sheetFormatPr defaultColWidth="11.453125" defaultRowHeight="14.5" x14ac:dyDescent="0.35"/>
  <sheetData>
    <row r="2" spans="3:3" x14ac:dyDescent="0.35">
      <c r="C2" s="98"/>
    </row>
    <row r="4" spans="3:3" ht="15.5" x14ac:dyDescent="0.35">
      <c r="C4" s="142" t="s">
        <v>1057</v>
      </c>
    </row>
    <row r="24" spans="3:3" x14ac:dyDescent="0.35">
      <c r="C24" s="138" t="s">
        <v>1058</v>
      </c>
    </row>
    <row r="25" spans="3:3" x14ac:dyDescent="0.35">
      <c r="C25" s="76" t="s">
        <v>895</v>
      </c>
    </row>
  </sheetData>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2E7078-D1DF-4ECB-9F83-C92282CE8C3B}">
  <dimension ref="E3:E30"/>
  <sheetViews>
    <sheetView topLeftCell="D3" zoomScale="115" zoomScaleNormal="115" workbookViewId="0">
      <selection activeCell="T9" sqref="T9"/>
    </sheetView>
  </sheetViews>
  <sheetFormatPr defaultColWidth="9.1796875" defaultRowHeight="14.5" x14ac:dyDescent="0.35"/>
  <sheetData>
    <row r="3" spans="5:5" x14ac:dyDescent="0.35">
      <c r="E3" s="98"/>
    </row>
    <row r="6" spans="5:5" ht="15.5" x14ac:dyDescent="0.35">
      <c r="E6" s="142" t="s">
        <v>1068</v>
      </c>
    </row>
    <row r="27" spans="5:5" x14ac:dyDescent="0.35">
      <c r="E27" s="138" t="s">
        <v>1059</v>
      </c>
    </row>
    <row r="28" spans="5:5" x14ac:dyDescent="0.35">
      <c r="E28" s="76" t="s">
        <v>893</v>
      </c>
    </row>
    <row r="30" spans="5:5" x14ac:dyDescent="0.35">
      <c r="E30" s="108"/>
    </row>
  </sheetData>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5D03FB-4B30-40CB-A091-1069B6EB7028}">
  <dimension ref="A1:K25"/>
  <sheetViews>
    <sheetView workbookViewId="0">
      <selection activeCell="C38" sqref="C38"/>
    </sheetView>
  </sheetViews>
  <sheetFormatPr defaultColWidth="9.1796875" defaultRowHeight="15.5" x14ac:dyDescent="0.35"/>
  <cols>
    <col min="1" max="9" width="30.1796875" style="1" customWidth="1"/>
    <col min="10" max="11" width="30.54296875" style="1" bestFit="1" customWidth="1"/>
    <col min="12" max="256" width="9.1796875" style="1"/>
    <col min="257" max="265" width="30.1796875" style="1" customWidth="1"/>
    <col min="266" max="512" width="9.1796875" style="1"/>
    <col min="513" max="521" width="30.1796875" style="1" customWidth="1"/>
    <col min="522" max="768" width="9.1796875" style="1"/>
    <col min="769" max="777" width="30.1796875" style="1" customWidth="1"/>
    <col min="778" max="1024" width="9.1796875" style="1"/>
    <col min="1025" max="1033" width="30.1796875" style="1" customWidth="1"/>
    <col min="1034" max="1280" width="9.1796875" style="1"/>
    <col min="1281" max="1289" width="30.1796875" style="1" customWidth="1"/>
    <col min="1290" max="1536" width="9.1796875" style="1"/>
    <col min="1537" max="1545" width="30.1796875" style="1" customWidth="1"/>
    <col min="1546" max="1792" width="9.1796875" style="1"/>
    <col min="1793" max="1801" width="30.1796875" style="1" customWidth="1"/>
    <col min="1802" max="2048" width="9.1796875" style="1"/>
    <col min="2049" max="2057" width="30.1796875" style="1" customWidth="1"/>
    <col min="2058" max="2304" width="9.1796875" style="1"/>
    <col min="2305" max="2313" width="30.1796875" style="1" customWidth="1"/>
    <col min="2314" max="2560" width="9.1796875" style="1"/>
    <col min="2561" max="2569" width="30.1796875" style="1" customWidth="1"/>
    <col min="2570" max="2816" width="9.1796875" style="1"/>
    <col min="2817" max="2825" width="30.1796875" style="1" customWidth="1"/>
    <col min="2826" max="3072" width="9.1796875" style="1"/>
    <col min="3073" max="3081" width="30.1796875" style="1" customWidth="1"/>
    <col min="3082" max="3328" width="9.1796875" style="1"/>
    <col min="3329" max="3337" width="30.1796875" style="1" customWidth="1"/>
    <col min="3338" max="3584" width="9.1796875" style="1"/>
    <col min="3585" max="3593" width="30.1796875" style="1" customWidth="1"/>
    <col min="3594" max="3840" width="9.1796875" style="1"/>
    <col min="3841" max="3849" width="30.1796875" style="1" customWidth="1"/>
    <col min="3850" max="4096" width="9.1796875" style="1"/>
    <col min="4097" max="4105" width="30.1796875" style="1" customWidth="1"/>
    <col min="4106" max="4352" width="9.1796875" style="1"/>
    <col min="4353" max="4361" width="30.1796875" style="1" customWidth="1"/>
    <col min="4362" max="4608" width="9.1796875" style="1"/>
    <col min="4609" max="4617" width="30.1796875" style="1" customWidth="1"/>
    <col min="4618" max="4864" width="9.1796875" style="1"/>
    <col min="4865" max="4873" width="30.1796875" style="1" customWidth="1"/>
    <col min="4874" max="5120" width="9.1796875" style="1"/>
    <col min="5121" max="5129" width="30.1796875" style="1" customWidth="1"/>
    <col min="5130" max="5376" width="9.1796875" style="1"/>
    <col min="5377" max="5385" width="30.1796875" style="1" customWidth="1"/>
    <col min="5386" max="5632" width="9.1796875" style="1"/>
    <col min="5633" max="5641" width="30.1796875" style="1" customWidth="1"/>
    <col min="5642" max="5888" width="9.1796875" style="1"/>
    <col min="5889" max="5897" width="30.1796875" style="1" customWidth="1"/>
    <col min="5898" max="6144" width="9.1796875" style="1"/>
    <col min="6145" max="6153" width="30.1796875" style="1" customWidth="1"/>
    <col min="6154" max="6400" width="9.1796875" style="1"/>
    <col min="6401" max="6409" width="30.1796875" style="1" customWidth="1"/>
    <col min="6410" max="6656" width="9.1796875" style="1"/>
    <col min="6657" max="6665" width="30.1796875" style="1" customWidth="1"/>
    <col min="6666" max="6912" width="9.1796875" style="1"/>
    <col min="6913" max="6921" width="30.1796875" style="1" customWidth="1"/>
    <col min="6922" max="7168" width="9.1796875" style="1"/>
    <col min="7169" max="7177" width="30.1796875" style="1" customWidth="1"/>
    <col min="7178" max="7424" width="9.1796875" style="1"/>
    <col min="7425" max="7433" width="30.1796875" style="1" customWidth="1"/>
    <col min="7434" max="7680" width="9.1796875" style="1"/>
    <col min="7681" max="7689" width="30.1796875" style="1" customWidth="1"/>
    <col min="7690" max="7936" width="9.1796875" style="1"/>
    <col min="7937" max="7945" width="30.1796875" style="1" customWidth="1"/>
    <col min="7946" max="8192" width="9.1796875" style="1"/>
    <col min="8193" max="8201" width="30.1796875" style="1" customWidth="1"/>
    <col min="8202" max="8448" width="9.1796875" style="1"/>
    <col min="8449" max="8457" width="30.1796875" style="1" customWidth="1"/>
    <col min="8458" max="8704" width="9.1796875" style="1"/>
    <col min="8705" max="8713" width="30.1796875" style="1" customWidth="1"/>
    <col min="8714" max="8960" width="9.1796875" style="1"/>
    <col min="8961" max="8969" width="30.1796875" style="1" customWidth="1"/>
    <col min="8970" max="9216" width="9.1796875" style="1"/>
    <col min="9217" max="9225" width="30.1796875" style="1" customWidth="1"/>
    <col min="9226" max="9472" width="9.1796875" style="1"/>
    <col min="9473" max="9481" width="30.1796875" style="1" customWidth="1"/>
    <col min="9482" max="9728" width="9.1796875" style="1"/>
    <col min="9729" max="9737" width="30.1796875" style="1" customWidth="1"/>
    <col min="9738" max="9984" width="9.1796875" style="1"/>
    <col min="9985" max="9993" width="30.1796875" style="1" customWidth="1"/>
    <col min="9994" max="10240" width="9.1796875" style="1"/>
    <col min="10241" max="10249" width="30.1796875" style="1" customWidth="1"/>
    <col min="10250" max="10496" width="9.1796875" style="1"/>
    <col min="10497" max="10505" width="30.1796875" style="1" customWidth="1"/>
    <col min="10506" max="10752" width="9.1796875" style="1"/>
    <col min="10753" max="10761" width="30.1796875" style="1" customWidth="1"/>
    <col min="10762" max="11008" width="9.1796875" style="1"/>
    <col min="11009" max="11017" width="30.1796875" style="1" customWidth="1"/>
    <col min="11018" max="11264" width="9.1796875" style="1"/>
    <col min="11265" max="11273" width="30.1796875" style="1" customWidth="1"/>
    <col min="11274" max="11520" width="9.1796875" style="1"/>
    <col min="11521" max="11529" width="30.1796875" style="1" customWidth="1"/>
    <col min="11530" max="11776" width="9.1796875" style="1"/>
    <col min="11777" max="11785" width="30.1796875" style="1" customWidth="1"/>
    <col min="11786" max="12032" width="9.1796875" style="1"/>
    <col min="12033" max="12041" width="30.1796875" style="1" customWidth="1"/>
    <col min="12042" max="12288" width="9.1796875" style="1"/>
    <col min="12289" max="12297" width="30.1796875" style="1" customWidth="1"/>
    <col min="12298" max="12544" width="9.1796875" style="1"/>
    <col min="12545" max="12553" width="30.1796875" style="1" customWidth="1"/>
    <col min="12554" max="12800" width="9.1796875" style="1"/>
    <col min="12801" max="12809" width="30.1796875" style="1" customWidth="1"/>
    <col min="12810" max="13056" width="9.1796875" style="1"/>
    <col min="13057" max="13065" width="30.1796875" style="1" customWidth="1"/>
    <col min="13066" max="13312" width="9.1796875" style="1"/>
    <col min="13313" max="13321" width="30.1796875" style="1" customWidth="1"/>
    <col min="13322" max="13568" width="9.1796875" style="1"/>
    <col min="13569" max="13577" width="30.1796875" style="1" customWidth="1"/>
    <col min="13578" max="13824" width="9.1796875" style="1"/>
    <col min="13825" max="13833" width="30.1796875" style="1" customWidth="1"/>
    <col min="13834" max="14080" width="9.1796875" style="1"/>
    <col min="14081" max="14089" width="30.1796875" style="1" customWidth="1"/>
    <col min="14090" max="14336" width="9.1796875" style="1"/>
    <col min="14337" max="14345" width="30.1796875" style="1" customWidth="1"/>
    <col min="14346" max="14592" width="9.1796875" style="1"/>
    <col min="14593" max="14601" width="30.1796875" style="1" customWidth="1"/>
    <col min="14602" max="14848" width="9.1796875" style="1"/>
    <col min="14849" max="14857" width="30.1796875" style="1" customWidth="1"/>
    <col min="14858" max="15104" width="9.1796875" style="1"/>
    <col min="15105" max="15113" width="30.1796875" style="1" customWidth="1"/>
    <col min="15114" max="15360" width="9.1796875" style="1"/>
    <col min="15361" max="15369" width="30.1796875" style="1" customWidth="1"/>
    <col min="15370" max="15616" width="9.1796875" style="1"/>
    <col min="15617" max="15625" width="30.1796875" style="1" customWidth="1"/>
    <col min="15626" max="15872" width="9.1796875" style="1"/>
    <col min="15873" max="15881" width="30.1796875" style="1" customWidth="1"/>
    <col min="15882" max="16128" width="9.1796875" style="1"/>
    <col min="16129" max="16137" width="30.1796875" style="1" customWidth="1"/>
    <col min="16138" max="16384" width="9.1796875" style="1"/>
  </cols>
  <sheetData>
    <row r="1" spans="1:11" x14ac:dyDescent="0.35">
      <c r="A1" s="202" t="s">
        <v>126</v>
      </c>
      <c r="B1" s="203"/>
      <c r="C1" s="203"/>
      <c r="D1" s="203"/>
      <c r="E1" s="203"/>
      <c r="F1" s="203"/>
      <c r="G1" s="203"/>
      <c r="H1" s="203"/>
      <c r="I1" s="203"/>
      <c r="J1" s="203"/>
      <c r="K1" s="203"/>
    </row>
    <row r="2" spans="1:11" ht="37" x14ac:dyDescent="0.35">
      <c r="A2" s="2" t="s">
        <v>127</v>
      </c>
      <c r="B2" s="2" t="s">
        <v>128</v>
      </c>
      <c r="C2" s="2" t="s">
        <v>129</v>
      </c>
      <c r="D2" s="2" t="s">
        <v>130</v>
      </c>
      <c r="E2" s="2" t="s">
        <v>131</v>
      </c>
      <c r="F2" s="2" t="s">
        <v>132</v>
      </c>
      <c r="G2" s="2" t="s">
        <v>133</v>
      </c>
      <c r="H2" s="2" t="s">
        <v>134</v>
      </c>
      <c r="I2" s="2" t="s">
        <v>135</v>
      </c>
      <c r="J2" s="2" t="s">
        <v>288</v>
      </c>
      <c r="K2" s="2" t="s">
        <v>242</v>
      </c>
    </row>
    <row r="3" spans="1:11" x14ac:dyDescent="0.35">
      <c r="A3" s="3" t="s">
        <v>136</v>
      </c>
      <c r="B3" s="3" t="s">
        <v>137</v>
      </c>
      <c r="C3" s="3" t="s">
        <v>138</v>
      </c>
      <c r="D3" s="3" t="s">
        <v>139</v>
      </c>
      <c r="E3" s="3" t="s">
        <v>140</v>
      </c>
      <c r="F3" s="3" t="s">
        <v>141</v>
      </c>
      <c r="G3" s="3" t="s">
        <v>142</v>
      </c>
      <c r="H3" s="3" t="s">
        <v>143</v>
      </c>
      <c r="I3" s="3" t="s">
        <v>144</v>
      </c>
      <c r="J3" s="3" t="s">
        <v>229</v>
      </c>
      <c r="K3" s="3" t="s">
        <v>176</v>
      </c>
    </row>
    <row r="4" spans="1:11" x14ac:dyDescent="0.35">
      <c r="A4" s="3" t="s">
        <v>145</v>
      </c>
      <c r="B4" s="3" t="s">
        <v>198</v>
      </c>
      <c r="C4" s="3" t="s">
        <v>146</v>
      </c>
      <c r="D4" s="3" t="s">
        <v>147</v>
      </c>
      <c r="E4" s="3" t="s">
        <v>148</v>
      </c>
      <c r="F4" s="3" t="s">
        <v>149</v>
      </c>
      <c r="G4" s="3" t="s">
        <v>150</v>
      </c>
      <c r="H4" s="3" t="s">
        <v>151</v>
      </c>
      <c r="I4" s="3" t="s">
        <v>152</v>
      </c>
      <c r="J4" s="3" t="s">
        <v>203</v>
      </c>
      <c r="K4" s="3" t="s">
        <v>196</v>
      </c>
    </row>
    <row r="5" spans="1:11" x14ac:dyDescent="0.35">
      <c r="A5" s="3" t="s">
        <v>153</v>
      </c>
      <c r="B5" s="3" t="s">
        <v>154</v>
      </c>
      <c r="C5" s="3" t="s">
        <v>155</v>
      </c>
      <c r="D5" s="3" t="s">
        <v>156</v>
      </c>
      <c r="E5" s="3" t="s">
        <v>157</v>
      </c>
      <c r="F5" s="3" t="s">
        <v>158</v>
      </c>
      <c r="G5" s="3" t="s">
        <v>159</v>
      </c>
      <c r="H5" s="3" t="s">
        <v>160</v>
      </c>
      <c r="I5" s="3" t="s">
        <v>161</v>
      </c>
      <c r="J5" s="3"/>
      <c r="K5" s="3" t="s">
        <v>546</v>
      </c>
    </row>
    <row r="6" spans="1:11" x14ac:dyDescent="0.35">
      <c r="A6" s="3" t="s">
        <v>162</v>
      </c>
      <c r="B6" s="3" t="s">
        <v>163</v>
      </c>
      <c r="C6" s="3" t="s">
        <v>164</v>
      </c>
      <c r="D6" s="3" t="s">
        <v>165</v>
      </c>
      <c r="E6" s="3" t="s">
        <v>166</v>
      </c>
      <c r="F6" s="3" t="s">
        <v>41</v>
      </c>
      <c r="G6" s="3" t="s">
        <v>167</v>
      </c>
      <c r="H6" s="3" t="s">
        <v>168</v>
      </c>
      <c r="I6" s="3" t="s">
        <v>169</v>
      </c>
      <c r="J6" s="3"/>
      <c r="K6" s="3"/>
    </row>
    <row r="7" spans="1:11" x14ac:dyDescent="0.35">
      <c r="A7" s="3" t="s">
        <v>170</v>
      </c>
      <c r="B7" s="3" t="s">
        <v>171</v>
      </c>
      <c r="C7" s="3" t="s">
        <v>172</v>
      </c>
      <c r="D7" s="3" t="s">
        <v>173</v>
      </c>
      <c r="E7" s="3" t="s">
        <v>174</v>
      </c>
      <c r="F7" s="3" t="s">
        <v>175</v>
      </c>
      <c r="G7" s="3" t="s">
        <v>100</v>
      </c>
      <c r="H7" s="3" t="s">
        <v>81</v>
      </c>
      <c r="J7" s="3"/>
      <c r="K7" s="3"/>
    </row>
    <row r="8" spans="1:11" x14ac:dyDescent="0.35">
      <c r="A8" s="3" t="s">
        <v>177</v>
      </c>
      <c r="B8" s="3" t="s">
        <v>178</v>
      </c>
      <c r="C8" s="3" t="s">
        <v>179</v>
      </c>
      <c r="D8" s="3" t="s">
        <v>73</v>
      </c>
      <c r="E8" s="3"/>
      <c r="F8" s="3" t="s">
        <v>41</v>
      </c>
      <c r="G8" s="3" t="s">
        <v>180</v>
      </c>
      <c r="H8" s="3" t="s">
        <v>186</v>
      </c>
      <c r="I8" s="3"/>
      <c r="J8" s="3"/>
      <c r="K8" s="3"/>
    </row>
    <row r="9" spans="1:11" x14ac:dyDescent="0.35">
      <c r="A9" s="3" t="s">
        <v>181</v>
      </c>
      <c r="B9" s="3" t="s">
        <v>182</v>
      </c>
      <c r="C9" s="3"/>
      <c r="D9" s="3" t="s">
        <v>183</v>
      </c>
      <c r="E9" s="3"/>
      <c r="F9" s="3" t="s">
        <v>184</v>
      </c>
      <c r="G9" s="3" t="s">
        <v>185</v>
      </c>
      <c r="H9" s="3" t="s">
        <v>191</v>
      </c>
      <c r="I9" s="3"/>
      <c r="J9" s="3"/>
      <c r="K9" s="3"/>
    </row>
    <row r="10" spans="1:11" x14ac:dyDescent="0.35">
      <c r="A10" s="3" t="s">
        <v>96</v>
      </c>
      <c r="B10" s="3" t="s">
        <v>187</v>
      </c>
      <c r="C10" s="3"/>
      <c r="D10" s="3" t="s">
        <v>188</v>
      </c>
      <c r="E10" s="3"/>
      <c r="F10" s="3" t="s">
        <v>189</v>
      </c>
      <c r="G10" s="3" t="s">
        <v>190</v>
      </c>
      <c r="H10" s="3" t="s">
        <v>201</v>
      </c>
      <c r="I10" s="3"/>
      <c r="J10" s="3"/>
      <c r="K10" s="3"/>
    </row>
    <row r="11" spans="1:11" x14ac:dyDescent="0.35">
      <c r="A11" s="3" t="s">
        <v>192</v>
      </c>
      <c r="B11" s="3" t="s">
        <v>108</v>
      </c>
      <c r="C11" s="3"/>
      <c r="D11" s="3" t="s">
        <v>193</v>
      </c>
      <c r="E11" s="3"/>
      <c r="F11" s="3" t="s">
        <v>194</v>
      </c>
      <c r="G11" s="3" t="s">
        <v>195</v>
      </c>
      <c r="H11" s="3"/>
      <c r="I11" s="3"/>
      <c r="J11" s="3"/>
      <c r="K11" s="3"/>
    </row>
    <row r="12" spans="1:11" x14ac:dyDescent="0.35">
      <c r="A12" s="3" t="s">
        <v>197</v>
      </c>
      <c r="B12" s="3" t="s">
        <v>198</v>
      </c>
      <c r="C12" s="3"/>
      <c r="D12" s="3" t="s">
        <v>199</v>
      </c>
      <c r="E12" s="3"/>
      <c r="F12" s="3" t="s">
        <v>200</v>
      </c>
      <c r="G12" s="3"/>
      <c r="H12" s="3"/>
      <c r="I12" s="3"/>
      <c r="J12" s="3"/>
      <c r="K12" s="3"/>
    </row>
    <row r="13" spans="1:11" x14ac:dyDescent="0.35">
      <c r="A13" s="3" t="s">
        <v>202</v>
      </c>
      <c r="B13" s="3"/>
      <c r="C13" s="3"/>
      <c r="D13" s="3" t="s">
        <v>206</v>
      </c>
      <c r="E13" s="3"/>
      <c r="F13" s="3" t="s">
        <v>204</v>
      </c>
      <c r="G13" s="3"/>
      <c r="H13" s="3"/>
      <c r="I13" s="3"/>
      <c r="J13" s="3"/>
      <c r="K13" s="3"/>
    </row>
    <row r="14" spans="1:11" x14ac:dyDescent="0.35">
      <c r="A14" s="3" t="s">
        <v>205</v>
      </c>
      <c r="B14" s="3"/>
      <c r="C14" s="3"/>
      <c r="D14" s="3" t="s">
        <v>209</v>
      </c>
      <c r="E14" s="3"/>
      <c r="F14" s="3" t="s">
        <v>207</v>
      </c>
      <c r="G14" s="3"/>
      <c r="H14" s="3"/>
      <c r="I14" s="3"/>
      <c r="J14" s="3"/>
      <c r="K14" s="3"/>
    </row>
    <row r="15" spans="1:11" x14ac:dyDescent="0.35">
      <c r="A15" s="3" t="s">
        <v>208</v>
      </c>
      <c r="B15" s="3"/>
      <c r="C15" s="3"/>
      <c r="D15" s="3" t="s">
        <v>212</v>
      </c>
      <c r="E15" s="3"/>
      <c r="F15" s="3" t="s">
        <v>210</v>
      </c>
      <c r="G15" s="3"/>
      <c r="H15" s="3"/>
      <c r="I15" s="3"/>
      <c r="J15" s="3"/>
      <c r="K15" s="3"/>
    </row>
    <row r="16" spans="1:11" x14ac:dyDescent="0.35">
      <c r="A16" s="3" t="s">
        <v>211</v>
      </c>
      <c r="B16" s="3"/>
      <c r="C16" s="3"/>
      <c r="D16" s="3" t="s">
        <v>215</v>
      </c>
      <c r="E16" s="3"/>
      <c r="F16" s="3" t="s">
        <v>213</v>
      </c>
      <c r="G16" s="3"/>
      <c r="H16" s="3"/>
      <c r="I16" s="3"/>
      <c r="J16" s="3"/>
      <c r="K16" s="3"/>
    </row>
    <row r="17" spans="1:11" x14ac:dyDescent="0.35">
      <c r="A17" s="3" t="s">
        <v>214</v>
      </c>
      <c r="B17" s="3"/>
      <c r="C17" s="3"/>
      <c r="D17" s="3" t="s">
        <v>218</v>
      </c>
      <c r="E17" s="3"/>
      <c r="F17" s="3" t="s">
        <v>216</v>
      </c>
      <c r="G17" s="3"/>
      <c r="H17" s="3"/>
      <c r="I17" s="3"/>
      <c r="J17" s="3"/>
      <c r="K17" s="3"/>
    </row>
    <row r="18" spans="1:11" x14ac:dyDescent="0.35">
      <c r="A18" s="3" t="s">
        <v>217</v>
      </c>
      <c r="B18" s="3"/>
      <c r="C18" s="3"/>
      <c r="D18" s="3" t="s">
        <v>221</v>
      </c>
      <c r="E18" s="3"/>
      <c r="F18" s="3" t="s">
        <v>219</v>
      </c>
      <c r="G18" s="3"/>
      <c r="H18" s="3"/>
      <c r="I18" s="3"/>
      <c r="J18" s="3"/>
      <c r="K18" s="3"/>
    </row>
    <row r="19" spans="1:11" x14ac:dyDescent="0.35">
      <c r="A19" s="3" t="s">
        <v>220</v>
      </c>
      <c r="B19" s="3"/>
      <c r="C19" s="3"/>
      <c r="D19" s="3" t="s">
        <v>223</v>
      </c>
      <c r="E19" s="3"/>
      <c r="F19" s="3"/>
      <c r="G19" s="3"/>
      <c r="H19" s="3"/>
      <c r="I19" s="3"/>
      <c r="J19" s="3"/>
      <c r="K19" s="3"/>
    </row>
    <row r="20" spans="1:11" x14ac:dyDescent="0.35">
      <c r="A20" s="3" t="s">
        <v>222</v>
      </c>
      <c r="B20" s="3"/>
      <c r="C20" s="3"/>
      <c r="D20" s="3" t="s">
        <v>225</v>
      </c>
      <c r="E20" s="3"/>
      <c r="F20" s="3"/>
      <c r="G20" s="3"/>
      <c r="H20" s="3"/>
      <c r="I20" s="3"/>
      <c r="J20" s="3"/>
      <c r="K20" s="3"/>
    </row>
    <row r="21" spans="1:11" x14ac:dyDescent="0.35">
      <c r="A21" s="3" t="s">
        <v>224</v>
      </c>
      <c r="B21" s="3"/>
      <c r="C21" s="3"/>
      <c r="D21" s="3" t="s">
        <v>227</v>
      </c>
      <c r="E21" s="3"/>
      <c r="F21" s="3"/>
      <c r="G21" s="3"/>
      <c r="H21" s="3"/>
      <c r="I21" s="3"/>
      <c r="J21" s="3"/>
      <c r="K21" s="3"/>
    </row>
    <row r="22" spans="1:11" x14ac:dyDescent="0.35">
      <c r="A22" s="3" t="s">
        <v>226</v>
      </c>
      <c r="B22" s="3"/>
      <c r="C22" s="3"/>
      <c r="D22" s="3"/>
      <c r="E22" s="3"/>
      <c r="F22" s="3"/>
      <c r="G22" s="3"/>
      <c r="H22" s="3"/>
      <c r="I22" s="3"/>
      <c r="J22" s="3"/>
      <c r="K22" s="3"/>
    </row>
    <row r="23" spans="1:11" x14ac:dyDescent="0.35">
      <c r="A23" s="3" t="s">
        <v>228</v>
      </c>
      <c r="B23" s="3"/>
      <c r="C23" s="3"/>
      <c r="D23" s="3"/>
      <c r="E23" s="3"/>
      <c r="F23" s="3"/>
      <c r="G23" s="3"/>
      <c r="H23" s="3"/>
      <c r="I23" s="3"/>
      <c r="J23" s="3"/>
      <c r="K23" s="3"/>
    </row>
    <row r="24" spans="1:11" x14ac:dyDescent="0.35">
      <c r="A24" s="3" t="s">
        <v>230</v>
      </c>
      <c r="B24" s="3"/>
      <c r="C24" s="3"/>
      <c r="D24" s="3"/>
      <c r="E24" s="3"/>
      <c r="F24" s="3"/>
      <c r="G24" s="3"/>
      <c r="I24" s="3"/>
      <c r="J24" s="3"/>
      <c r="K24" s="3"/>
    </row>
    <row r="25" spans="1:11" x14ac:dyDescent="0.35">
      <c r="A25" s="3" t="s">
        <v>231</v>
      </c>
      <c r="B25" s="3"/>
      <c r="C25" s="3"/>
      <c r="D25" s="3"/>
      <c r="E25" s="3"/>
      <c r="F25" s="3"/>
      <c r="G25" s="3"/>
      <c r="I25" s="3"/>
      <c r="J25" s="3"/>
      <c r="K25" s="3"/>
    </row>
  </sheetData>
  <mergeCells count="1">
    <mergeCell ref="A1:K1"/>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E55AE5-9C8D-45D6-B48B-3A5F4A046A24}">
  <dimension ref="A1:J8"/>
  <sheetViews>
    <sheetView workbookViewId="0"/>
  </sheetViews>
  <sheetFormatPr defaultColWidth="9.1796875" defaultRowHeight="15.5" x14ac:dyDescent="0.35"/>
  <cols>
    <col min="1" max="10" width="16.453125" style="1" customWidth="1"/>
    <col min="11" max="256" width="9.1796875" style="1"/>
    <col min="257" max="266" width="16.453125" style="1" customWidth="1"/>
    <col min="267" max="512" width="9.1796875" style="1"/>
    <col min="513" max="522" width="16.453125" style="1" customWidth="1"/>
    <col min="523" max="768" width="9.1796875" style="1"/>
    <col min="769" max="778" width="16.453125" style="1" customWidth="1"/>
    <col min="779" max="1024" width="9.1796875" style="1"/>
    <col min="1025" max="1034" width="16.453125" style="1" customWidth="1"/>
    <col min="1035" max="1280" width="9.1796875" style="1"/>
    <col min="1281" max="1290" width="16.453125" style="1" customWidth="1"/>
    <col min="1291" max="1536" width="9.1796875" style="1"/>
    <col min="1537" max="1546" width="16.453125" style="1" customWidth="1"/>
    <col min="1547" max="1792" width="9.1796875" style="1"/>
    <col min="1793" max="1802" width="16.453125" style="1" customWidth="1"/>
    <col min="1803" max="2048" width="9.1796875" style="1"/>
    <col min="2049" max="2058" width="16.453125" style="1" customWidth="1"/>
    <col min="2059" max="2304" width="9.1796875" style="1"/>
    <col min="2305" max="2314" width="16.453125" style="1" customWidth="1"/>
    <col min="2315" max="2560" width="9.1796875" style="1"/>
    <col min="2561" max="2570" width="16.453125" style="1" customWidth="1"/>
    <col min="2571" max="2816" width="9.1796875" style="1"/>
    <col min="2817" max="2826" width="16.453125" style="1" customWidth="1"/>
    <col min="2827" max="3072" width="9.1796875" style="1"/>
    <col min="3073" max="3082" width="16.453125" style="1" customWidth="1"/>
    <col min="3083" max="3328" width="9.1796875" style="1"/>
    <col min="3329" max="3338" width="16.453125" style="1" customWidth="1"/>
    <col min="3339" max="3584" width="9.1796875" style="1"/>
    <col min="3585" max="3594" width="16.453125" style="1" customWidth="1"/>
    <col min="3595" max="3840" width="9.1796875" style="1"/>
    <col min="3841" max="3850" width="16.453125" style="1" customWidth="1"/>
    <col min="3851" max="4096" width="9.1796875" style="1"/>
    <col min="4097" max="4106" width="16.453125" style="1" customWidth="1"/>
    <col min="4107" max="4352" width="9.1796875" style="1"/>
    <col min="4353" max="4362" width="16.453125" style="1" customWidth="1"/>
    <col min="4363" max="4608" width="9.1796875" style="1"/>
    <col min="4609" max="4618" width="16.453125" style="1" customWidth="1"/>
    <col min="4619" max="4864" width="9.1796875" style="1"/>
    <col min="4865" max="4874" width="16.453125" style="1" customWidth="1"/>
    <col min="4875" max="5120" width="9.1796875" style="1"/>
    <col min="5121" max="5130" width="16.453125" style="1" customWidth="1"/>
    <col min="5131" max="5376" width="9.1796875" style="1"/>
    <col min="5377" max="5386" width="16.453125" style="1" customWidth="1"/>
    <col min="5387" max="5632" width="9.1796875" style="1"/>
    <col min="5633" max="5642" width="16.453125" style="1" customWidth="1"/>
    <col min="5643" max="5888" width="9.1796875" style="1"/>
    <col min="5889" max="5898" width="16.453125" style="1" customWidth="1"/>
    <col min="5899" max="6144" width="9.1796875" style="1"/>
    <col min="6145" max="6154" width="16.453125" style="1" customWidth="1"/>
    <col min="6155" max="6400" width="9.1796875" style="1"/>
    <col min="6401" max="6410" width="16.453125" style="1" customWidth="1"/>
    <col min="6411" max="6656" width="9.1796875" style="1"/>
    <col min="6657" max="6666" width="16.453125" style="1" customWidth="1"/>
    <col min="6667" max="6912" width="9.1796875" style="1"/>
    <col min="6913" max="6922" width="16.453125" style="1" customWidth="1"/>
    <col min="6923" max="7168" width="9.1796875" style="1"/>
    <col min="7169" max="7178" width="16.453125" style="1" customWidth="1"/>
    <col min="7179" max="7424" width="9.1796875" style="1"/>
    <col min="7425" max="7434" width="16.453125" style="1" customWidth="1"/>
    <col min="7435" max="7680" width="9.1796875" style="1"/>
    <col min="7681" max="7690" width="16.453125" style="1" customWidth="1"/>
    <col min="7691" max="7936" width="9.1796875" style="1"/>
    <col min="7937" max="7946" width="16.453125" style="1" customWidth="1"/>
    <col min="7947" max="8192" width="9.1796875" style="1"/>
    <col min="8193" max="8202" width="16.453125" style="1" customWidth="1"/>
    <col min="8203" max="8448" width="9.1796875" style="1"/>
    <col min="8449" max="8458" width="16.453125" style="1" customWidth="1"/>
    <col min="8459" max="8704" width="9.1796875" style="1"/>
    <col min="8705" max="8714" width="16.453125" style="1" customWidth="1"/>
    <col min="8715" max="8960" width="9.1796875" style="1"/>
    <col min="8961" max="8970" width="16.453125" style="1" customWidth="1"/>
    <col min="8971" max="9216" width="9.1796875" style="1"/>
    <col min="9217" max="9226" width="16.453125" style="1" customWidth="1"/>
    <col min="9227" max="9472" width="9.1796875" style="1"/>
    <col min="9473" max="9482" width="16.453125" style="1" customWidth="1"/>
    <col min="9483" max="9728" width="9.1796875" style="1"/>
    <col min="9729" max="9738" width="16.453125" style="1" customWidth="1"/>
    <col min="9739" max="9984" width="9.1796875" style="1"/>
    <col min="9985" max="9994" width="16.453125" style="1" customWidth="1"/>
    <col min="9995" max="10240" width="9.1796875" style="1"/>
    <col min="10241" max="10250" width="16.453125" style="1" customWidth="1"/>
    <col min="10251" max="10496" width="9.1796875" style="1"/>
    <col min="10497" max="10506" width="16.453125" style="1" customWidth="1"/>
    <col min="10507" max="10752" width="9.1796875" style="1"/>
    <col min="10753" max="10762" width="16.453125" style="1" customWidth="1"/>
    <col min="10763" max="11008" width="9.1796875" style="1"/>
    <col min="11009" max="11018" width="16.453125" style="1" customWidth="1"/>
    <col min="11019" max="11264" width="9.1796875" style="1"/>
    <col min="11265" max="11274" width="16.453125" style="1" customWidth="1"/>
    <col min="11275" max="11520" width="9.1796875" style="1"/>
    <col min="11521" max="11530" width="16.453125" style="1" customWidth="1"/>
    <col min="11531" max="11776" width="9.1796875" style="1"/>
    <col min="11777" max="11786" width="16.453125" style="1" customWidth="1"/>
    <col min="11787" max="12032" width="9.1796875" style="1"/>
    <col min="12033" max="12042" width="16.453125" style="1" customWidth="1"/>
    <col min="12043" max="12288" width="9.1796875" style="1"/>
    <col min="12289" max="12298" width="16.453125" style="1" customWidth="1"/>
    <col min="12299" max="12544" width="9.1796875" style="1"/>
    <col min="12545" max="12554" width="16.453125" style="1" customWidth="1"/>
    <col min="12555" max="12800" width="9.1796875" style="1"/>
    <col min="12801" max="12810" width="16.453125" style="1" customWidth="1"/>
    <col min="12811" max="13056" width="9.1796875" style="1"/>
    <col min="13057" max="13066" width="16.453125" style="1" customWidth="1"/>
    <col min="13067" max="13312" width="9.1796875" style="1"/>
    <col min="13313" max="13322" width="16.453125" style="1" customWidth="1"/>
    <col min="13323" max="13568" width="9.1796875" style="1"/>
    <col min="13569" max="13578" width="16.453125" style="1" customWidth="1"/>
    <col min="13579" max="13824" width="9.1796875" style="1"/>
    <col min="13825" max="13834" width="16.453125" style="1" customWidth="1"/>
    <col min="13835" max="14080" width="9.1796875" style="1"/>
    <col min="14081" max="14090" width="16.453125" style="1" customWidth="1"/>
    <col min="14091" max="14336" width="9.1796875" style="1"/>
    <col min="14337" max="14346" width="16.453125" style="1" customWidth="1"/>
    <col min="14347" max="14592" width="9.1796875" style="1"/>
    <col min="14593" max="14602" width="16.453125" style="1" customWidth="1"/>
    <col min="14603" max="14848" width="9.1796875" style="1"/>
    <col min="14849" max="14858" width="16.453125" style="1" customWidth="1"/>
    <col min="14859" max="15104" width="9.1796875" style="1"/>
    <col min="15105" max="15114" width="16.453125" style="1" customWidth="1"/>
    <col min="15115" max="15360" width="9.1796875" style="1"/>
    <col min="15361" max="15370" width="16.453125" style="1" customWidth="1"/>
    <col min="15371" max="15616" width="9.1796875" style="1"/>
    <col min="15617" max="15626" width="16.453125" style="1" customWidth="1"/>
    <col min="15627" max="15872" width="9.1796875" style="1"/>
    <col min="15873" max="15882" width="16.453125" style="1" customWidth="1"/>
    <col min="15883" max="16128" width="9.1796875" style="1"/>
    <col min="16129" max="16138" width="16.453125" style="1" customWidth="1"/>
    <col min="16139" max="16384" width="9.1796875" style="1"/>
  </cols>
  <sheetData>
    <row r="1" spans="1:10" ht="16" thickTop="1" x14ac:dyDescent="0.35">
      <c r="A1" s="4" t="s">
        <v>232</v>
      </c>
      <c r="B1" s="5"/>
      <c r="C1" s="5"/>
      <c r="D1" s="5"/>
      <c r="E1" s="5"/>
      <c r="F1" s="5"/>
      <c r="G1" s="5"/>
      <c r="H1" s="5"/>
      <c r="I1" s="5"/>
      <c r="J1" s="6"/>
    </row>
    <row r="2" spans="1:10" ht="26" x14ac:dyDescent="0.35">
      <c r="A2" s="7" t="s">
        <v>233</v>
      </c>
      <c r="B2" s="8" t="s">
        <v>234</v>
      </c>
      <c r="C2" s="8" t="s">
        <v>235</v>
      </c>
      <c r="D2" s="8" t="s">
        <v>236</v>
      </c>
      <c r="E2" s="8" t="s">
        <v>237</v>
      </c>
      <c r="F2" s="8" t="s">
        <v>238</v>
      </c>
      <c r="G2" s="8" t="s">
        <v>239</v>
      </c>
      <c r="H2" s="8" t="s">
        <v>240</v>
      </c>
      <c r="I2" s="8" t="s">
        <v>241</v>
      </c>
      <c r="J2" s="9" t="s">
        <v>242</v>
      </c>
    </row>
    <row r="3" spans="1:10" ht="93" x14ac:dyDescent="0.35">
      <c r="A3" s="10" t="s">
        <v>185</v>
      </c>
      <c r="B3" s="10" t="s">
        <v>243</v>
      </c>
      <c r="C3" s="10" t="s">
        <v>244</v>
      </c>
      <c r="D3" s="10" t="s">
        <v>245</v>
      </c>
      <c r="E3" s="10" t="s">
        <v>246</v>
      </c>
      <c r="F3" s="10" t="s">
        <v>238</v>
      </c>
      <c r="G3" s="10" t="s">
        <v>247</v>
      </c>
      <c r="H3" s="10" t="s">
        <v>248</v>
      </c>
      <c r="I3" s="10" t="s">
        <v>249</v>
      </c>
      <c r="J3" s="10" t="s">
        <v>245</v>
      </c>
    </row>
    <row r="4" spans="1:10" ht="62" x14ac:dyDescent="0.35">
      <c r="A4" s="10"/>
      <c r="B4" s="10"/>
      <c r="C4" s="10" t="s">
        <v>250</v>
      </c>
      <c r="D4" s="10" t="s">
        <v>251</v>
      </c>
      <c r="E4" s="10" t="s">
        <v>252</v>
      </c>
      <c r="F4" s="10"/>
      <c r="G4" s="10"/>
      <c r="H4" s="10" t="s">
        <v>255</v>
      </c>
      <c r="I4" s="10"/>
      <c r="J4" s="10" t="s">
        <v>251</v>
      </c>
    </row>
    <row r="5" spans="1:10" ht="62" x14ac:dyDescent="0.35">
      <c r="A5" s="10"/>
      <c r="B5" s="10"/>
      <c r="C5" s="10" t="s">
        <v>254</v>
      </c>
      <c r="D5" s="10"/>
      <c r="E5" s="10" t="s">
        <v>253</v>
      </c>
      <c r="F5" s="10"/>
      <c r="G5" s="10"/>
      <c r="H5" s="10" t="s">
        <v>257</v>
      </c>
      <c r="I5" s="10"/>
      <c r="J5" s="10"/>
    </row>
    <row r="6" spans="1:10" x14ac:dyDescent="0.35">
      <c r="A6" s="10"/>
      <c r="B6" s="10"/>
      <c r="C6" s="10" t="s">
        <v>256</v>
      </c>
      <c r="D6" s="10"/>
      <c r="E6" s="10"/>
      <c r="F6" s="10"/>
      <c r="G6" s="10"/>
      <c r="H6" s="10"/>
      <c r="I6" s="10"/>
      <c r="J6" s="10"/>
    </row>
    <row r="7" spans="1:10" ht="31.5" thickBot="1" x14ac:dyDescent="0.4">
      <c r="A7" s="11"/>
      <c r="B7" s="11"/>
      <c r="C7" s="11" t="s">
        <v>258</v>
      </c>
      <c r="D7" s="11"/>
      <c r="E7" s="11"/>
      <c r="F7" s="11"/>
      <c r="G7" s="11"/>
      <c r="H7" s="11"/>
      <c r="I7" s="11"/>
      <c r="J7" s="11"/>
    </row>
    <row r="8" spans="1:10" ht="16" thickTop="1" x14ac:dyDescent="0.35"/>
  </sheetData>
  <pageMargins left="0.7" right="0.7" top="0.75" bottom="0.75" header="0.3" footer="0.3"/>
  <pageSetup paperSize="22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D25AE5-4E37-46DB-8BEF-B6BB40593C64}">
  <dimension ref="A1:V87"/>
  <sheetViews>
    <sheetView topLeftCell="A52" workbookViewId="0"/>
  </sheetViews>
  <sheetFormatPr defaultColWidth="11.453125" defaultRowHeight="14.5" x14ac:dyDescent="0.35"/>
  <cols>
    <col min="1" max="1" width="46.54296875" bestFit="1" customWidth="1"/>
    <col min="2" max="12" width="18.54296875" customWidth="1"/>
  </cols>
  <sheetData>
    <row r="1" spans="1:12" ht="48" customHeight="1" x14ac:dyDescent="0.35">
      <c r="A1" s="12"/>
      <c r="B1" s="13" t="s">
        <v>259</v>
      </c>
      <c r="C1" s="13" t="s">
        <v>260</v>
      </c>
      <c r="D1" s="13" t="s">
        <v>234</v>
      </c>
      <c r="E1" s="13" t="s">
        <v>261</v>
      </c>
      <c r="F1" s="13" t="s">
        <v>235</v>
      </c>
      <c r="G1" s="13" t="s">
        <v>233</v>
      </c>
      <c r="H1" s="13" t="s">
        <v>236</v>
      </c>
      <c r="I1" s="13" t="s">
        <v>238</v>
      </c>
      <c r="J1" s="13" t="s">
        <v>262</v>
      </c>
      <c r="K1" s="13" t="s">
        <v>242</v>
      </c>
      <c r="L1" s="13" t="s">
        <v>263</v>
      </c>
    </row>
    <row r="2" spans="1:12" ht="48" customHeight="1" x14ac:dyDescent="0.35">
      <c r="A2" s="12" t="s">
        <v>536</v>
      </c>
      <c r="B2" s="13">
        <f>SUMIF('Wharton Taxes paid'!$A$8:$A$45,'Scatter plots beta vs Wharton'!B1,'Wharton Taxes paid'!$AJ$8:$AJ$45)</f>
        <v>140.10000000000002</v>
      </c>
      <c r="C2" s="13">
        <f>SUMIF('Wharton Taxes paid'!$A$8:$A$45,'Scatter plots beta vs Wharton'!C1,'Wharton Taxes paid'!$AJ$8:$AJ$45)</f>
        <v>2311.6</v>
      </c>
      <c r="D2" s="13">
        <f>SUMIF('Wharton Taxes paid'!$A$8:$A$45,'Scatter plots beta vs Wharton'!D1,'Wharton Taxes paid'!$AJ$8:$AJ$45)</f>
        <v>2160.3999999999996</v>
      </c>
      <c r="E2" s="13">
        <f>SUMIF('Wharton Taxes paid'!$A$8:$A$45,'Scatter plots beta vs Wharton'!E1,'Wharton Taxes paid'!$AJ$8:$AJ$45)</f>
        <v>59.4</v>
      </c>
      <c r="F2" s="13">
        <f>SUMIF('Wharton Taxes paid'!$A$8:$A$45,'Scatter plots beta vs Wharton'!F1,'Wharton Taxes paid'!$AJ$8:$AJ$45)</f>
        <v>4891.2</v>
      </c>
      <c r="G2" s="13">
        <f>SUMIF('Wharton Taxes paid'!$A$8:$A$45,'Scatter plots beta vs Wharton'!G1,'Wharton Taxes paid'!$AJ$8:$AJ$45)</f>
        <v>167.7</v>
      </c>
      <c r="H2" s="13">
        <f>SUMIF('Wharton Taxes paid'!$A$8:$A$45,'Scatter plots beta vs Wharton'!H1,'Wharton Taxes paid'!$AJ$8:$AJ$45)</f>
        <v>1271.3000000000002</v>
      </c>
      <c r="I2" s="13">
        <f>SUMIF('Wharton Taxes paid'!$A$8:$A$45,'Scatter plots beta vs Wharton'!I1,'Wharton Taxes paid'!$AJ$8:$AJ$45)</f>
        <v>197.29999999999995</v>
      </c>
      <c r="J2" s="13">
        <f>SUMIF('Wharton Taxes paid'!$A$8:$A$45,'Scatter plots beta vs Wharton'!J1,'Wharton Taxes paid'!$AJ$8:$AJ$45)</f>
        <v>106.90000000000002</v>
      </c>
      <c r="K2" s="13">
        <f>SUMIF('Wharton Taxes paid'!$A$8:$A$45,'Scatter plots beta vs Wharton'!K1,'Wharton Taxes paid'!$AJ$8:$AJ$45)</f>
        <v>0</v>
      </c>
      <c r="L2" s="13">
        <f>SUMIF('Wharton Taxes paid'!$A$8:$A$45,'Scatter plots beta vs Wharton'!L1,'Wharton Taxes paid'!$AJ$8:$AJ$45)</f>
        <v>0</v>
      </c>
    </row>
    <row r="3" spans="1:12" ht="48" customHeight="1" x14ac:dyDescent="0.35">
      <c r="A3" s="12" t="s">
        <v>544</v>
      </c>
      <c r="B3" s="13">
        <f>SUMIF('Wharton Taxes paid'!$A$8:$A$45,'Scatter plots beta vs Wharton'!B1,'Wharton Taxes paid'!$AK$8:$AK$45)</f>
        <v>72.752070005687173</v>
      </c>
      <c r="C3" s="13">
        <f>SUMIF('Wharton Taxes paid'!$A$8:$A$45,'Scatter plots beta vs Wharton'!C1,'Wharton Taxes paid'!$AK$8:$AK$45)</f>
        <v>1175.0777432135023</v>
      </c>
      <c r="D3" s="13">
        <f>SUMIF('Wharton Taxes paid'!$A$8:$A$45,'Scatter plots beta vs Wharton'!D1,'Wharton Taxes paid'!$AK$8:$AK$45)</f>
        <v>1069.560194905104</v>
      </c>
      <c r="E3" s="13">
        <f>SUMIF('Wharton Taxes paid'!$A$8:$A$45,'Scatter plots beta vs Wharton'!E1,'Wharton Taxes paid'!$AK$8:$AK$45)</f>
        <v>33.496370616325656</v>
      </c>
      <c r="F3" s="13">
        <f>SUMIF('Wharton Taxes paid'!$A$8:$A$45,'Scatter plots beta vs Wharton'!F1,'Wharton Taxes paid'!$AK$8:$AK$45)</f>
        <v>2484.2561377469542</v>
      </c>
      <c r="G3" s="13">
        <f>SUMIF('Wharton Taxes paid'!$A$8:$A$45,'Scatter plots beta vs Wharton'!G1,'Wharton Taxes paid'!$AK$8:$AK$45)</f>
        <v>86.624967714502347</v>
      </c>
      <c r="H3" s="13">
        <f>SUMIF('Wharton Taxes paid'!$A$8:$A$45,'Scatter plots beta vs Wharton'!H1,'Wharton Taxes paid'!$AK$8:$AK$45)</f>
        <v>643.39273097216073</v>
      </c>
      <c r="I3" s="13">
        <f>SUMIF('Wharton Taxes paid'!$A$8:$A$45,'Scatter plots beta vs Wharton'!I1,'Wharton Taxes paid'!$AK$8:$AK$45)</f>
        <v>105.64939169554583</v>
      </c>
      <c r="J3" s="13">
        <f>SUMIF('Wharton Taxes paid'!$A$8:$A$45,'Scatter plots beta vs Wharton'!J1,'Wharton Taxes paid'!$AK$8:$AK$45)</f>
        <v>56.039112415538021</v>
      </c>
      <c r="K3" s="13"/>
      <c r="L3" s="13"/>
    </row>
    <row r="4" spans="1:12" x14ac:dyDescent="0.35">
      <c r="A4" s="14" t="s">
        <v>264</v>
      </c>
      <c r="B4" s="12">
        <f>SUMIF('Wharton Taxes paid'!$A$8:$A$45,'Scatter plots beta vs Wharton'!B1,'Wharton Taxes paid'!$AF$8:$AF$45)</f>
        <v>56.300000000000004</v>
      </c>
      <c r="C4" s="12">
        <f>SUMIF('Wharton Taxes paid'!$A$8:$A$45,'Scatter plots beta vs Wharton'!C1,'Wharton Taxes paid'!$AF$8:$AF$45)</f>
        <v>860.9</v>
      </c>
      <c r="D4" s="12">
        <f>SUMIF('Wharton Taxes paid'!$A$8:$A$45,'Scatter plots beta vs Wharton'!D1,'Wharton Taxes paid'!$AF$8:$AF$45)</f>
        <v>824.49999999999955</v>
      </c>
      <c r="E4" s="12">
        <f>SUMIF('Wharton Taxes paid'!$A$8:$A$45,'Scatter plots beta vs Wharton'!E1,'Wharton Taxes paid'!$AF$8:$AF$45)</f>
        <v>8.7999999999999829</v>
      </c>
      <c r="F4" s="12">
        <f>SUMIF('Wharton Taxes paid'!$A$8:$A$45,'Scatter plots beta vs Wharton'!F1,'Wharton Taxes paid'!$AF$8:$AF$45)</f>
        <v>1226.9999999999998</v>
      </c>
      <c r="G4" s="12">
        <f>SUMIF('Wharton Taxes paid'!$A$8:$A$45,'Scatter plots beta vs Wharton'!G1,'Wharton Taxes paid'!$AF$8:$AF$45)</f>
        <v>125.49999999999999</v>
      </c>
      <c r="H4" s="12">
        <f>SUMIF('Wharton Taxes paid'!$A$8:$A$45,'Scatter plots beta vs Wharton'!H1,'Wharton Taxes paid'!$AF$8:$AF$45)</f>
        <v>331.40000000000026</v>
      </c>
      <c r="I4" s="12">
        <f>SUMIF('Wharton Taxes paid'!$A$8:$A$45,'Scatter plots beta vs Wharton'!I1,'Wharton Taxes paid'!$AF$8:$AF$45)</f>
        <v>-93.60000000000008</v>
      </c>
      <c r="J4" s="12">
        <f>SUMIF('Wharton Taxes paid'!$A$8:$A$45,'Scatter plots beta vs Wharton'!J1,'Wharton Taxes paid'!$AF$8:$AF$45)</f>
        <v>19.800000000000011</v>
      </c>
      <c r="K4" s="12">
        <f>SUMIF('Wharton Taxes paid'!$A$8:$A$45,'Scatter plots beta vs Wharton'!K1,'Wharton Taxes paid'!$AF$8:$AF$45)</f>
        <v>0</v>
      </c>
      <c r="L4" s="12">
        <f>SUMIF('Wharton Taxes paid'!$A$8:$A$45,'Scatter plots beta vs Wharton'!L1,'Wharton Taxes paid'!$AF$8:$AF$45)</f>
        <v>0</v>
      </c>
    </row>
    <row r="5" spans="1:12" x14ac:dyDescent="0.35">
      <c r="A5" s="14" t="s">
        <v>265</v>
      </c>
      <c r="B5" s="15">
        <f>SUMIF('Wharton Taxes paid'!$A$8:$A$45,'Scatter plots beta vs Wharton'!B1,'Wharton Taxes paid'!$AG$8:$AG$45)</f>
        <v>21.200000000000003</v>
      </c>
      <c r="C5" s="15">
        <f>SUMIF('Wharton Taxes paid'!$A$8:$A$45,'Scatter plots beta vs Wharton'!C1,'Wharton Taxes paid'!$AG$8:$AG$45)</f>
        <v>325.7</v>
      </c>
      <c r="D5" s="15">
        <f>SUMIF('Wharton Taxes paid'!$A$8:$A$45,'Scatter plots beta vs Wharton'!D1,'Wharton Taxes paid'!$AG$8:$AG$45)</f>
        <v>249.40000000000003</v>
      </c>
      <c r="E5" s="15">
        <f>SUMIF('Wharton Taxes paid'!$A$8:$A$45,'Scatter plots beta vs Wharton'!E1,'Wharton Taxes paid'!$AG$8:$AG$45)</f>
        <v>5.9000000000000021</v>
      </c>
      <c r="F5" s="15">
        <f>SUMIF('Wharton Taxes paid'!$A$8:$A$45,'Scatter plots beta vs Wharton'!F1,'Wharton Taxes paid'!$AG$8:$AG$45)</f>
        <v>510.30000000000007</v>
      </c>
      <c r="G5" s="15">
        <f>SUMIF('Wharton Taxes paid'!$A$8:$A$45,'Scatter plots beta vs Wharton'!G1,'Wharton Taxes paid'!$AG$8:$AG$45)</f>
        <v>38</v>
      </c>
      <c r="H5" s="15">
        <f>SUMIF('Wharton Taxes paid'!$A$8:$A$45,'Scatter plots beta vs Wharton'!H1,'Wharton Taxes paid'!$AG$8:$AG$45)</f>
        <v>121.90000000000002</v>
      </c>
      <c r="I5" s="15">
        <f>SUMIF('Wharton Taxes paid'!$A$8:$A$45,'Scatter plots beta vs Wharton'!I1,'Wharton Taxes paid'!$AG$8:$AG$45)</f>
        <v>-15.600000000000009</v>
      </c>
      <c r="J5" s="15">
        <f>SUMIF('Wharton Taxes paid'!$A$8:$A$45,'Scatter plots beta vs Wharton'!J1,'Wharton Taxes paid'!$AG$8:$AG$45)</f>
        <v>12.700000000000003</v>
      </c>
      <c r="K5" s="15">
        <f>SUMIF('Wharton Taxes paid'!$A$8:$A$45,'Scatter plots beta vs Wharton'!K1,'Wharton Taxes paid'!$AG$8:$AG$45)</f>
        <v>0</v>
      </c>
      <c r="L5" s="15">
        <f>SUMIF('Wharton Taxes paid'!$A$8:$A$45,'Scatter plots beta vs Wharton'!L1,'Wharton Taxes paid'!$AG$8:$AG$45)</f>
        <v>0</v>
      </c>
    </row>
    <row r="6" spans="1:12" x14ac:dyDescent="0.35">
      <c r="A6" s="14" t="s">
        <v>532</v>
      </c>
      <c r="B6" s="15">
        <f>SUMIF('Wharton Taxes paid'!$A$8:$A$45,'Scatter plots beta vs Wharton'!B1,'Wharton Taxes paid'!$AH$8:$AH$45)</f>
        <v>29.31344650449924</v>
      </c>
      <c r="C6" s="15">
        <f>SUMIF('Wharton Taxes paid'!$A$8:$A$45,'Scatter plots beta vs Wharton'!C1,'Wharton Taxes paid'!$AH$8:$AH$45)</f>
        <v>448.1079850554537</v>
      </c>
      <c r="D6" s="15">
        <f>SUMIF('Wharton Taxes paid'!$A$8:$A$45,'Scatter plots beta vs Wharton'!D1,'Wharton Taxes paid'!$AH$8:$AH$45)</f>
        <v>402.31864150065815</v>
      </c>
      <c r="E6" s="15">
        <f>SUMIF('Wharton Taxes paid'!$A$8:$A$45,'Scatter plots beta vs Wharton'!E1,'Wharton Taxes paid'!$AH$8:$AH$45)</f>
        <v>6.0493210183274755</v>
      </c>
      <c r="F6" s="15">
        <f>SUMIF('Wharton Taxes paid'!$A$8:$A$45,'Scatter plots beta vs Wharton'!F1,'Wharton Taxes paid'!$AH$8:$AH$45)</f>
        <v>664.42356358874281</v>
      </c>
      <c r="G6" s="15">
        <f>SUMIF('Wharton Taxes paid'!$A$8:$A$45,'Scatter plots beta vs Wharton'!G1,'Wharton Taxes paid'!$AH$8:$AH$45)</f>
        <v>61.214111540791556</v>
      </c>
      <c r="H6" s="15">
        <f>SUMIF('Wharton Taxes paid'!$A$8:$A$45,'Scatter plots beta vs Wharton'!H1,'Wharton Taxes paid'!$AH$8:$AH$45)</f>
        <v>174.44267173382539</v>
      </c>
      <c r="I6" s="15">
        <f>SUMIF('Wharton Taxes paid'!$A$8:$A$45,'Scatter plots beta vs Wharton'!I1,'Wharton Taxes paid'!$AH$8:$AH$45)</f>
        <v>-37.454135602440317</v>
      </c>
      <c r="J6" s="15">
        <f>SUMIF('Wharton Taxes paid'!$A$8:$A$45,'Scatter plots beta vs Wharton'!J1,'Wharton Taxes paid'!$AH$8:$AH$45)</f>
        <v>13.822610739226427</v>
      </c>
      <c r="K6" s="15">
        <f>SUMIF('Wharton Taxes paid'!$A$8:$A$45,'Scatter plots beta vs Wharton'!K1,'Wharton Taxes paid'!$AH$8:$AH$45)</f>
        <v>0</v>
      </c>
      <c r="L6" s="15">
        <f>SUMIF('Wharton Taxes paid'!$A$8:$A$45,'Scatter plots beta vs Wharton'!L1,'Wharton Taxes paid'!$AH$8:$AH$45)</f>
        <v>0</v>
      </c>
    </row>
    <row r="7" spans="1:12" x14ac:dyDescent="0.35">
      <c r="A7" s="14" t="s">
        <v>534</v>
      </c>
      <c r="B7" s="15">
        <f>SUMIF('Wharton Taxes paid'!$A$8:$A$45,'Scatter plots beta vs Wharton'!B1,'Wharton Taxes paid'!$AI$8:$AI$45)</f>
        <v>16.104412495214468</v>
      </c>
      <c r="C7" s="15">
        <f>SUMIF('Wharton Taxes paid'!$A$8:$A$45,'Scatter plots beta vs Wharton'!C1,'Wharton Taxes paid'!$AI$8:$AI$45)</f>
        <v>247.02185104458218</v>
      </c>
      <c r="D7" s="15">
        <f>SUMIF('Wharton Taxes paid'!$A$8:$A$45,'Scatter plots beta vs Wharton'!D1,'Wharton Taxes paid'!$AI$8:$AI$45)</f>
        <v>185.78139401701452</v>
      </c>
      <c r="E7" s="15">
        <f>SUMIF('Wharton Taxes paid'!$A$8:$A$45,'Scatter plots beta vs Wharton'!E1,'Wharton Taxes paid'!$AI$8:$AI$45)</f>
        <v>4.8255400350268332</v>
      </c>
      <c r="F7" s="15">
        <f>SUMIF('Wharton Taxes paid'!$A$8:$A$45,'Scatter plots beta vs Wharton'!F1,'Wharton Taxes paid'!$AI$8:$AI$45)</f>
        <v>395.14786946337261</v>
      </c>
      <c r="G7" s="15">
        <f>SUMIF('Wharton Taxes paid'!$A$8:$A$45,'Scatter plots beta vs Wharton'!G1,'Wharton Taxes paid'!$AI$8:$AI$45)</f>
        <v>28.609021272721399</v>
      </c>
      <c r="H7" s="15">
        <f>SUMIF('Wharton Taxes paid'!$A$8:$A$45,'Scatter plots beta vs Wharton'!H1,'Wharton Taxes paid'!$AI$8:$AI$45)</f>
        <v>95.763931759636421</v>
      </c>
      <c r="I7" s="15">
        <f>SUMIF('Wharton Taxes paid'!$A$8:$A$45,'Scatter plots beta vs Wharton'!I1,'Wharton Taxes paid'!$AI$8:$AI$45)</f>
        <v>-7.3932914553653575</v>
      </c>
      <c r="J7" s="15">
        <f>SUMIF('Wharton Taxes paid'!$A$8:$A$45,'Scatter plots beta vs Wharton'!J1,'Wharton Taxes paid'!$AI$8:$AI$45)</f>
        <v>11.39764669160072</v>
      </c>
      <c r="K7" s="15"/>
      <c r="L7" s="15"/>
    </row>
    <row r="8" spans="1:12" x14ac:dyDescent="0.35">
      <c r="A8" s="12" t="s">
        <v>266</v>
      </c>
      <c r="B8" s="15">
        <v>4.26</v>
      </c>
      <c r="C8" s="15">
        <v>1.3599999999999999</v>
      </c>
      <c r="D8" s="15">
        <v>6.9599999999999991</v>
      </c>
      <c r="E8" s="15">
        <v>2.09</v>
      </c>
      <c r="F8" s="15">
        <v>3.7600000000000002</v>
      </c>
      <c r="G8" s="15">
        <v>3.66</v>
      </c>
      <c r="H8" s="15">
        <v>-0.32299999999999995</v>
      </c>
      <c r="I8" s="15">
        <v>-1.68</v>
      </c>
      <c r="J8" s="15">
        <v>-2.1</v>
      </c>
      <c r="K8" s="15">
        <v>9.35</v>
      </c>
      <c r="L8" s="15">
        <v>2.15</v>
      </c>
    </row>
    <row r="9" spans="1:12" x14ac:dyDescent="0.35">
      <c r="A9" s="12" t="s">
        <v>267</v>
      </c>
      <c r="B9" s="15">
        <f>ABS(SUMIF('aggregate sector profits'!$B$7:$B$25,'Scatter plots beta vs Wharton'!B1,'aggregate sector profits'!$K$7:$K$25)/1000)</f>
        <v>67.337000000000003</v>
      </c>
      <c r="C9" s="15">
        <f>ABS(SUMIF('aggregate sector profits'!$B$7:$B$25,'Scatter plots beta vs Wharton'!C1,'aggregate sector profits'!$K$7:$K$25)/1000)</f>
        <v>313.31200000000001</v>
      </c>
      <c r="D9" s="15">
        <f>ABS(SUMIF('aggregate sector profits'!$B$7:$B$25,'Scatter plots beta vs Wharton'!D1,'aggregate sector profits'!$K$7:$K$25)/1000)</f>
        <v>322.767</v>
      </c>
      <c r="E9" s="15">
        <f>ABS(SUMIF('aggregate sector profits'!$B$7:$B$25,'Scatter plots beta vs Wharton'!E1,'aggregate sector profits'!$K$7:$K$25)/1000)</f>
        <v>90.947000000000003</v>
      </c>
      <c r="F9" s="15">
        <f>ABS(SUMIF('aggregate sector profits'!$B$7:$B$25,'Scatter plots beta vs Wharton'!F1,'aggregate sector profits'!$K$7:$K$25)/1000)</f>
        <v>715.43100000000004</v>
      </c>
      <c r="G9" s="15">
        <f>ABS(SUMIF('aggregate sector profits'!$B$7:$B$25,'Scatter plots beta vs Wharton'!G1,'aggregate sector profits'!$K$7:$K$25)/1000)</f>
        <v>42.036000000000001</v>
      </c>
      <c r="H9" s="15">
        <f>ABS(SUMIF('aggregate sector profits'!$B$7:$B$25,'Scatter plots beta vs Wharton'!H1,'aggregate sector profits'!$K$7:$K$25)/1000)</f>
        <v>201.239</v>
      </c>
      <c r="I9" s="15">
        <f>ABS(SUMIF('aggregate sector profits'!$B$7:$B$25,'Scatter plots beta vs Wharton'!I1,'aggregate sector profits'!$K$7:$K$25)/1000)</f>
        <v>19.52</v>
      </c>
      <c r="J9" s="15">
        <f>ABS(SUMIF('aggregate sector profits'!$B$7:$B$25,'Scatter plots beta vs Wharton'!J1,'aggregate sector profits'!$K$7:$K$25)/1000)</f>
        <v>17.991</v>
      </c>
      <c r="K9" s="15">
        <f>ABS(SUMIF('aggregate sector profits'!$B$7:$B$25,'Scatter plots beta vs Wharton'!K1,'aggregate sector profits'!$K$7:$K$25)/1000)</f>
        <v>0</v>
      </c>
      <c r="L9" s="15">
        <f>SUMIF('aggregate sector profits'!$B$7:$B$25,'Scatter plots beta vs Wharton'!L1,'aggregate sector profits'!$H$7:$H$25)/1000</f>
        <v>0</v>
      </c>
    </row>
    <row r="10" spans="1:12" x14ac:dyDescent="0.35">
      <c r="A10" s="12" t="s">
        <v>268</v>
      </c>
      <c r="B10" s="15">
        <f>SUMIF('aggregate sector profits'!$B$7:$B$25,'Scatter plots beta vs Wharton'!B1,'aggregate sector profits'!$L$7:$L$25)/1000</f>
        <v>48.048625000000001</v>
      </c>
      <c r="C10" s="15">
        <f>SUMIF('aggregate sector profits'!$B$7:$B$25,'Scatter plots beta vs Wharton'!C1,'aggregate sector profits'!$L$7:$L$25)/1000</f>
        <v>283.62287500000002</v>
      </c>
      <c r="D10" s="15">
        <f>SUMIF('aggregate sector profits'!$B$7:$B$25,'Scatter plots beta vs Wharton'!D1,'aggregate sector profits'!$L$7:$L$25)/1000</f>
        <v>278.43599999999998</v>
      </c>
      <c r="E10" s="15">
        <f>SUMIF('aggregate sector profits'!$B$7:$B$25,'Scatter plots beta vs Wharton'!E1,'aggregate sector profits'!$L$7:$L$25)/1000</f>
        <v>82.118624999999994</v>
      </c>
      <c r="F10" s="15">
        <f>SUMIF('aggregate sector profits'!$B$7:$B$25,'Scatter plots beta vs Wharton'!F1,'aggregate sector profits'!$L$7:$L$25)/1000</f>
        <v>618.84312499999999</v>
      </c>
      <c r="G10" s="15">
        <f>SUMIF('aggregate sector profits'!$B$7:$B$25,'Scatter plots beta vs Wharton'!G1,'aggregate sector profits'!$L$7:$L$25)/1000</f>
        <v>17.728000000000002</v>
      </c>
      <c r="H10" s="15">
        <f>SUMIF('aggregate sector profits'!$B$7:$B$25,'Scatter plots beta vs Wharton'!H1,'aggregate sector profits'!$L$7:$L$25)/1000</f>
        <v>185.950875</v>
      </c>
      <c r="I10" s="15">
        <f>SUMIF('aggregate sector profits'!$B$7:$B$25,'Scatter plots beta vs Wharton'!I1,'aggregate sector profits'!$L$7:$L$25)/1000</f>
        <v>21.93225</v>
      </c>
      <c r="J10" s="15">
        <f>SUMIF('aggregate sector profits'!$B$7:$B$25,'Scatter plots beta vs Wharton'!J1,'aggregate sector profits'!$L$7:$L$25)/1000</f>
        <v>15.627750000000001</v>
      </c>
      <c r="K10" s="15">
        <f>SUMIF('aggregate sector profits'!$B$7:$B$25,'Scatter plots beta vs Wharton'!K1,'aggregate sector profits'!$L$7:$L$25)/1000</f>
        <v>0</v>
      </c>
      <c r="L10" s="15"/>
    </row>
    <row r="11" spans="1:12" x14ac:dyDescent="0.35">
      <c r="A11" s="14" t="s">
        <v>269</v>
      </c>
      <c r="B11" s="12">
        <f t="shared" ref="B11:K11" si="0">(B4/B$9)*100</f>
        <v>83.609308403997801</v>
      </c>
      <c r="C11" s="12">
        <f t="shared" si="0"/>
        <v>274.77402716780716</v>
      </c>
      <c r="D11" s="12">
        <f t="shared" si="0"/>
        <v>255.44742802083223</v>
      </c>
      <c r="E11" s="12">
        <f t="shared" si="0"/>
        <v>9.6759651225438787</v>
      </c>
      <c r="F11" s="12">
        <f t="shared" si="0"/>
        <v>171.50500886877975</v>
      </c>
      <c r="G11" s="12">
        <f t="shared" si="0"/>
        <v>298.55362070606139</v>
      </c>
      <c r="H11" s="12">
        <f t="shared" si="0"/>
        <v>164.67980858581103</v>
      </c>
      <c r="I11" s="12">
        <f t="shared" si="0"/>
        <v>-479.50819672131189</v>
      </c>
      <c r="J11" s="12">
        <f t="shared" si="0"/>
        <v>110.05502751375695</v>
      </c>
      <c r="K11" s="12" t="e">
        <f t="shared" si="0"/>
        <v>#DIV/0!</v>
      </c>
      <c r="L11" s="12" t="e">
        <f>(L4/#REF!)*100</f>
        <v>#REF!</v>
      </c>
    </row>
    <row r="12" spans="1:12" x14ac:dyDescent="0.35">
      <c r="A12" s="14" t="s">
        <v>270</v>
      </c>
      <c r="B12" s="12">
        <f t="shared" ref="B12:J12" si="1">(B5/B$9)*100</f>
        <v>31.483434070421911</v>
      </c>
      <c r="C12" s="12">
        <f t="shared" si="1"/>
        <v>103.95388622204065</v>
      </c>
      <c r="D12" s="12">
        <f t="shared" si="1"/>
        <v>77.269361489867322</v>
      </c>
      <c r="E12" s="12">
        <f t="shared" si="1"/>
        <v>6.4872947980692066</v>
      </c>
      <c r="F12" s="12">
        <f t="shared" si="1"/>
        <v>71.327633272810388</v>
      </c>
      <c r="G12" s="12">
        <f t="shared" si="1"/>
        <v>90.398705871158043</v>
      </c>
      <c r="H12" s="12">
        <f t="shared" si="1"/>
        <v>60.574739488866477</v>
      </c>
      <c r="I12" s="12">
        <f t="shared" si="1"/>
        <v>-79.918032786885291</v>
      </c>
      <c r="J12" s="12">
        <f t="shared" si="1"/>
        <v>70.590850981046088</v>
      </c>
      <c r="K12" s="12" t="e">
        <f>(K5/K$9)*100</f>
        <v>#DIV/0!</v>
      </c>
      <c r="L12" s="12" t="e">
        <f>(L5/L11)*100</f>
        <v>#REF!</v>
      </c>
    </row>
    <row r="13" spans="1:12" ht="26" x14ac:dyDescent="0.35">
      <c r="A13" s="14" t="s">
        <v>271</v>
      </c>
      <c r="B13" s="12">
        <f t="shared" ref="B13:L15" si="2">(B4/B$10)*100</f>
        <v>117.17296800897007</v>
      </c>
      <c r="C13" s="12">
        <f t="shared" si="2"/>
        <v>303.53687092411002</v>
      </c>
      <c r="D13" s="12">
        <f t="shared" si="2"/>
        <v>296.11831803358746</v>
      </c>
      <c r="E13" s="12">
        <f t="shared" si="2"/>
        <v>10.716204758664656</v>
      </c>
      <c r="F13" s="12">
        <f t="shared" si="2"/>
        <v>198.27318918667794</v>
      </c>
      <c r="G13" s="12">
        <f t="shared" si="2"/>
        <v>707.91967509025255</v>
      </c>
      <c r="H13" s="12">
        <f t="shared" si="2"/>
        <v>178.2191129780918</v>
      </c>
      <c r="I13" s="12">
        <f t="shared" si="2"/>
        <v>-426.76879937078996</v>
      </c>
      <c r="J13" s="12">
        <f t="shared" si="2"/>
        <v>126.69770120458806</v>
      </c>
      <c r="K13" s="12" t="e">
        <f t="shared" si="2"/>
        <v>#DIV/0!</v>
      </c>
      <c r="L13" s="12" t="e">
        <f t="shared" si="2"/>
        <v>#DIV/0!</v>
      </c>
    </row>
    <row r="14" spans="1:12" ht="26" x14ac:dyDescent="0.35">
      <c r="A14" s="14" t="s">
        <v>272</v>
      </c>
      <c r="B14" s="12">
        <f t="shared" ref="B14:J16" si="3">(B5/B$10)*100</f>
        <v>44.12197019165481</v>
      </c>
      <c r="C14" s="12">
        <f t="shared" si="3"/>
        <v>114.83558933672045</v>
      </c>
      <c r="D14" s="12">
        <f t="shared" si="3"/>
        <v>89.571750779353266</v>
      </c>
      <c r="E14" s="12">
        <f t="shared" si="3"/>
        <v>7.1847281904683644</v>
      </c>
      <c r="F14" s="12">
        <f t="shared" si="3"/>
        <v>82.460316578615959</v>
      </c>
      <c r="G14" s="12">
        <f t="shared" si="3"/>
        <v>214.35018050541515</v>
      </c>
      <c r="H14" s="12">
        <f t="shared" si="3"/>
        <v>65.554948316322808</v>
      </c>
      <c r="I14" s="12">
        <f t="shared" si="3"/>
        <v>-71.128133228464975</v>
      </c>
      <c r="J14" s="12">
        <f t="shared" si="3"/>
        <v>81.265697237286247</v>
      </c>
      <c r="K14" s="12" t="e">
        <f>(K5/K$10)*100</f>
        <v>#DIV/0!</v>
      </c>
      <c r="L14" s="12" t="e">
        <f>(L5/L$10)*100</f>
        <v>#DIV/0!</v>
      </c>
    </row>
    <row r="15" spans="1:12" ht="26" x14ac:dyDescent="0.35">
      <c r="A15" s="14" t="s">
        <v>537</v>
      </c>
      <c r="B15" s="12">
        <f t="shared" si="2"/>
        <v>61.007877966329396</v>
      </c>
      <c r="C15" s="12">
        <f t="shared" si="2"/>
        <v>157.99430319414597</v>
      </c>
      <c r="D15" s="12">
        <f t="shared" si="2"/>
        <v>144.49232193418172</v>
      </c>
      <c r="E15" s="12">
        <f t="shared" si="2"/>
        <v>7.3665639412830846</v>
      </c>
      <c r="F15" s="12">
        <f t="shared" si="2"/>
        <v>107.36542699553185</v>
      </c>
      <c r="G15" s="12">
        <f t="shared" si="2"/>
        <v>345.29620679598122</v>
      </c>
      <c r="H15" s="12">
        <f t="shared" si="2"/>
        <v>93.811159390255838</v>
      </c>
      <c r="I15" s="12">
        <f t="shared" si="2"/>
        <v>-170.77197096713888</v>
      </c>
      <c r="J15" s="12">
        <f t="shared" si="2"/>
        <v>88.44914168211308</v>
      </c>
      <c r="K15" s="16"/>
      <c r="L15" s="16"/>
    </row>
    <row r="16" spans="1:12" ht="26" x14ac:dyDescent="0.35">
      <c r="A16" s="14" t="s">
        <v>538</v>
      </c>
      <c r="B16" s="12">
        <f t="shared" si="3"/>
        <v>33.516906040941791</v>
      </c>
      <c r="C16" s="12">
        <f t="shared" si="3"/>
        <v>87.095179133411634</v>
      </c>
      <c r="D16" s="12">
        <f t="shared" si="3"/>
        <v>66.723194564285706</v>
      </c>
      <c r="E16" s="12">
        <f t="shared" si="3"/>
        <v>5.8763039871001652</v>
      </c>
      <c r="F16" s="12">
        <f t="shared" si="3"/>
        <v>63.852671783882656</v>
      </c>
      <c r="G16" s="12">
        <f t="shared" si="3"/>
        <v>161.37760194450246</v>
      </c>
      <c r="H16" s="12">
        <f t="shared" si="3"/>
        <v>51.499586522320172</v>
      </c>
      <c r="I16" s="12">
        <f t="shared" si="3"/>
        <v>-33.70968074577555</v>
      </c>
      <c r="J16" s="12">
        <f t="shared" si="3"/>
        <v>72.932102776156</v>
      </c>
      <c r="K16" s="16"/>
      <c r="L16" s="16"/>
    </row>
    <row r="17" spans="1:22" ht="26" x14ac:dyDescent="0.35">
      <c r="A17" s="14" t="s">
        <v>540</v>
      </c>
      <c r="B17" s="48">
        <f>B6/B$2*100</f>
        <v>20.923230909706806</v>
      </c>
      <c r="C17" s="48">
        <f t="shared" ref="C17:J17" si="4">C6/C$2*100</f>
        <v>19.385187102243194</v>
      </c>
      <c r="D17" s="48">
        <f t="shared" si="4"/>
        <v>18.622414437171734</v>
      </c>
      <c r="E17" s="48">
        <f t="shared" si="4"/>
        <v>10.184042118396423</v>
      </c>
      <c r="F17" s="48">
        <f t="shared" si="4"/>
        <v>13.584060426658956</v>
      </c>
      <c r="G17" s="48">
        <f t="shared" si="4"/>
        <v>36.502153572326513</v>
      </c>
      <c r="H17" s="48">
        <f t="shared" si="4"/>
        <v>13.721597713665174</v>
      </c>
      <c r="I17" s="48">
        <f t="shared" si="4"/>
        <v>-18.983342930785771</v>
      </c>
      <c r="J17" s="48">
        <f t="shared" si="4"/>
        <v>12.930412291137907</v>
      </c>
      <c r="K17" s="16"/>
      <c r="L17" s="16"/>
    </row>
    <row r="18" spans="1:22" ht="26" x14ac:dyDescent="0.35">
      <c r="A18" s="14" t="s">
        <v>541</v>
      </c>
      <c r="B18" s="48">
        <f>B7/B$2*100</f>
        <v>11.494941110074565</v>
      </c>
      <c r="C18" s="48">
        <f t="shared" ref="C18:J18" si="5">C7/C$2*100</f>
        <v>10.686184938768912</v>
      </c>
      <c r="D18" s="48">
        <f t="shared" si="5"/>
        <v>8.5993979826427775</v>
      </c>
      <c r="E18" s="48">
        <f t="shared" si="5"/>
        <v>8.1238047727724467</v>
      </c>
      <c r="F18" s="48">
        <f t="shared" si="5"/>
        <v>8.0787510112727468</v>
      </c>
      <c r="G18" s="48">
        <f t="shared" si="5"/>
        <v>17.059642977174359</v>
      </c>
      <c r="H18" s="48">
        <f t="shared" si="5"/>
        <v>7.5327563721888149</v>
      </c>
      <c r="I18" s="48">
        <f t="shared" si="5"/>
        <v>-3.747233378289589</v>
      </c>
      <c r="J18" s="48">
        <f t="shared" si="5"/>
        <v>10.661970712442205</v>
      </c>
      <c r="K18" s="16"/>
      <c r="L18" s="16"/>
    </row>
    <row r="19" spans="1:22" ht="26" x14ac:dyDescent="0.35">
      <c r="A19" s="14" t="s">
        <v>542</v>
      </c>
      <c r="B19" s="48">
        <f>B6/B$3*100</f>
        <v>40.292250793974318</v>
      </c>
      <c r="C19" s="48">
        <f t="shared" ref="C19:J19" si="6">C6/C$3*100</f>
        <v>38.13432665569907</v>
      </c>
      <c r="D19" s="48">
        <f t="shared" si="6"/>
        <v>37.615334173534158</v>
      </c>
      <c r="E19" s="48">
        <f t="shared" si="6"/>
        <v>18.059631258614992</v>
      </c>
      <c r="F19" s="48">
        <f t="shared" si="6"/>
        <v>26.745372729211741</v>
      </c>
      <c r="G19" s="48">
        <f t="shared" si="6"/>
        <v>70.665667365718832</v>
      </c>
      <c r="H19" s="48">
        <f t="shared" si="6"/>
        <v>27.112937920551893</v>
      </c>
      <c r="I19" s="48">
        <f t="shared" si="6"/>
        <v>-35.451349980673271</v>
      </c>
      <c r="J19" s="48">
        <f t="shared" si="6"/>
        <v>24.666005836655287</v>
      </c>
      <c r="K19" s="16"/>
      <c r="L19" s="16"/>
    </row>
    <row r="20" spans="1:22" ht="26" x14ac:dyDescent="0.35">
      <c r="A20" s="14" t="s">
        <v>543</v>
      </c>
      <c r="B20" s="48">
        <f>B7/B$3*100</f>
        <v>22.136019626596955</v>
      </c>
      <c r="C20" s="48">
        <f t="shared" ref="C20:J20" si="7">C7/C$3*100</f>
        <v>21.021745367165913</v>
      </c>
      <c r="D20" s="48">
        <f t="shared" si="7"/>
        <v>17.369886697540931</v>
      </c>
      <c r="E20" s="48">
        <f t="shared" si="7"/>
        <v>14.406157879907541</v>
      </c>
      <c r="F20" s="48">
        <f t="shared" si="7"/>
        <v>15.906084057086964</v>
      </c>
      <c r="G20" s="48">
        <f t="shared" si="7"/>
        <v>33.0262994925559</v>
      </c>
      <c r="H20" s="48">
        <f t="shared" si="7"/>
        <v>14.884211019129479</v>
      </c>
      <c r="I20" s="48">
        <f t="shared" si="7"/>
        <v>-6.9979498572702692</v>
      </c>
      <c r="J20" s="48">
        <f t="shared" si="7"/>
        <v>20.338735216014026</v>
      </c>
      <c r="K20" s="16"/>
      <c r="L20" s="16"/>
    </row>
    <row r="21" spans="1:22" ht="26" x14ac:dyDescent="0.35">
      <c r="A21" s="14" t="s">
        <v>550</v>
      </c>
      <c r="B21" s="50">
        <f>B4/B2*100</f>
        <v>40.185581727337613</v>
      </c>
      <c r="C21" s="50">
        <f t="shared" ref="C21:J21" si="8">C4/C2*100</f>
        <v>37.242602526388652</v>
      </c>
      <c r="D21" s="50">
        <f t="shared" si="8"/>
        <v>38.164228846509893</v>
      </c>
      <c r="E21" s="50">
        <f t="shared" si="8"/>
        <v>14.814814814814786</v>
      </c>
      <c r="F21" s="50">
        <f t="shared" si="8"/>
        <v>25.085868498527965</v>
      </c>
      <c r="G21" s="50">
        <f t="shared" si="8"/>
        <v>74.836016696481806</v>
      </c>
      <c r="H21" s="50">
        <f t="shared" si="8"/>
        <v>26.067804609454903</v>
      </c>
      <c r="I21" s="50">
        <f t="shared" si="8"/>
        <v>-47.440446021287428</v>
      </c>
      <c r="J21" s="50">
        <f t="shared" si="8"/>
        <v>18.521983161833496</v>
      </c>
      <c r="K21" s="16"/>
      <c r="L21" s="16"/>
    </row>
    <row r="22" spans="1:22" ht="26" x14ac:dyDescent="0.35">
      <c r="A22" s="14" t="s">
        <v>551</v>
      </c>
      <c r="B22" s="50"/>
      <c r="C22" s="50"/>
      <c r="D22" s="50"/>
      <c r="E22" s="50"/>
      <c r="F22" s="50"/>
      <c r="G22" s="50"/>
      <c r="H22" s="50"/>
      <c r="I22" s="50"/>
      <c r="J22" s="50"/>
      <c r="K22" s="16"/>
      <c r="L22" s="16"/>
    </row>
    <row r="23" spans="1:22" x14ac:dyDescent="0.35">
      <c r="A23" s="12" t="s">
        <v>480</v>
      </c>
      <c r="B23">
        <v>3.45</v>
      </c>
      <c r="C23">
        <v>0.122</v>
      </c>
      <c r="D23">
        <v>6.370000000000001</v>
      </c>
      <c r="E23">
        <v>0.42900000000000005</v>
      </c>
      <c r="F23">
        <v>2.78</v>
      </c>
      <c r="G23">
        <v>3.27</v>
      </c>
      <c r="H23">
        <v>-0.58399999999999996</v>
      </c>
      <c r="I23">
        <v>-0.67999999999999994</v>
      </c>
      <c r="J23">
        <v>-1.4200000000000002</v>
      </c>
      <c r="K23" s="16"/>
      <c r="L23" s="16"/>
    </row>
    <row r="25" spans="1:22" ht="26" x14ac:dyDescent="0.35">
      <c r="B25" t="s">
        <v>273</v>
      </c>
      <c r="C25" t="s">
        <v>274</v>
      </c>
      <c r="E25" s="17" t="s">
        <v>264</v>
      </c>
      <c r="F25" t="s">
        <v>274</v>
      </c>
      <c r="H25" s="17" t="s">
        <v>265</v>
      </c>
      <c r="I25" t="s">
        <v>274</v>
      </c>
    </row>
    <row r="26" spans="1:22" x14ac:dyDescent="0.35">
      <c r="A26" t="s">
        <v>259</v>
      </c>
      <c r="B26">
        <v>2.8</v>
      </c>
      <c r="C26">
        <v>4.26</v>
      </c>
      <c r="D26" t="s">
        <v>259</v>
      </c>
      <c r="E26">
        <v>77.400000000000034</v>
      </c>
      <c r="F26">
        <v>4.26</v>
      </c>
      <c r="G26" t="s">
        <v>259</v>
      </c>
      <c r="H26">
        <v>29</v>
      </c>
      <c r="I26">
        <v>4.26</v>
      </c>
      <c r="N26" s="18"/>
      <c r="O26" s="18"/>
      <c r="P26" s="18"/>
      <c r="Q26" s="18"/>
      <c r="R26" s="18"/>
      <c r="S26" s="18"/>
      <c r="T26" s="18"/>
      <c r="U26" s="18"/>
      <c r="V26" s="18"/>
    </row>
    <row r="27" spans="1:22" x14ac:dyDescent="0.35">
      <c r="A27" t="s">
        <v>260</v>
      </c>
      <c r="B27">
        <v>30.799999999999997</v>
      </c>
      <c r="C27" s="19">
        <v>1.3599999999999999</v>
      </c>
      <c r="D27" t="s">
        <v>260</v>
      </c>
      <c r="E27">
        <v>839.8</v>
      </c>
      <c r="F27" s="19">
        <v>1.3599999999999999</v>
      </c>
      <c r="G27" t="s">
        <v>260</v>
      </c>
      <c r="H27">
        <v>317.89999999999998</v>
      </c>
      <c r="I27" s="19">
        <v>1.3599999999999999</v>
      </c>
      <c r="J27" s="19"/>
      <c r="K27" s="19"/>
      <c r="N27" s="20"/>
      <c r="O27" s="20"/>
      <c r="P27" s="20"/>
      <c r="Q27" s="20"/>
      <c r="R27" s="20"/>
      <c r="S27" s="20"/>
      <c r="T27" s="20"/>
      <c r="U27" s="20"/>
      <c r="V27" s="20"/>
    </row>
    <row r="28" spans="1:22" x14ac:dyDescent="0.35">
      <c r="A28" t="s">
        <v>234</v>
      </c>
      <c r="B28">
        <v>26.599999999999998</v>
      </c>
      <c r="C28">
        <v>6.9599999999999991</v>
      </c>
      <c r="D28" t="s">
        <v>234</v>
      </c>
      <c r="E28">
        <v>824.49999999999955</v>
      </c>
      <c r="F28">
        <v>6.9599999999999991</v>
      </c>
      <c r="G28" t="s">
        <v>234</v>
      </c>
      <c r="H28">
        <v>249.40000000000003</v>
      </c>
      <c r="I28">
        <v>6.9599999999999991</v>
      </c>
      <c r="N28" s="18"/>
      <c r="O28" s="18"/>
      <c r="P28" s="18"/>
      <c r="Q28" s="18"/>
      <c r="R28" s="18"/>
      <c r="S28" s="18"/>
      <c r="T28" s="18"/>
      <c r="U28" s="18"/>
      <c r="V28" s="18"/>
    </row>
    <row r="29" spans="1:22" x14ac:dyDescent="0.35">
      <c r="A29" t="s">
        <v>261</v>
      </c>
      <c r="B29">
        <v>0.90000000000000013</v>
      </c>
      <c r="C29" s="19">
        <v>2.09</v>
      </c>
      <c r="D29" t="s">
        <v>261</v>
      </c>
      <c r="E29">
        <v>8.7999999999999829</v>
      </c>
      <c r="F29" s="19">
        <v>2.09</v>
      </c>
      <c r="G29" t="s">
        <v>261</v>
      </c>
      <c r="H29">
        <v>5.9000000000000021</v>
      </c>
      <c r="I29" s="19">
        <v>2.09</v>
      </c>
      <c r="J29" s="19"/>
      <c r="K29" s="19"/>
      <c r="N29" s="18"/>
      <c r="O29" s="18"/>
      <c r="P29" s="18"/>
      <c r="Q29" s="18"/>
      <c r="R29" s="18"/>
      <c r="S29" s="18"/>
      <c r="T29" s="18"/>
      <c r="U29" s="18"/>
      <c r="V29" s="18"/>
    </row>
    <row r="30" spans="1:22" x14ac:dyDescent="0.35">
      <c r="A30" t="s">
        <v>235</v>
      </c>
      <c r="B30">
        <v>59.199999999999996</v>
      </c>
      <c r="C30">
        <v>3.7600000000000002</v>
      </c>
      <c r="D30" t="s">
        <v>235</v>
      </c>
      <c r="E30">
        <v>1226.9999999999998</v>
      </c>
      <c r="F30">
        <v>3.7600000000000002</v>
      </c>
      <c r="G30" t="s">
        <v>235</v>
      </c>
      <c r="H30">
        <v>510.30000000000007</v>
      </c>
      <c r="I30">
        <v>3.7600000000000002</v>
      </c>
      <c r="N30" s="18"/>
      <c r="O30" s="18"/>
      <c r="P30" s="18"/>
      <c r="Q30" s="18"/>
      <c r="R30" s="18"/>
      <c r="S30" s="18"/>
      <c r="T30" s="18"/>
      <c r="U30" s="18"/>
      <c r="V30" s="18"/>
    </row>
    <row r="31" spans="1:22" x14ac:dyDescent="0.35">
      <c r="A31" t="s">
        <v>233</v>
      </c>
      <c r="B31">
        <v>3.0000000000000004</v>
      </c>
      <c r="C31">
        <v>3.66</v>
      </c>
      <c r="D31" t="s">
        <v>233</v>
      </c>
      <c r="E31">
        <v>125.49999999999999</v>
      </c>
      <c r="F31">
        <v>3.66</v>
      </c>
      <c r="G31" t="s">
        <v>233</v>
      </c>
      <c r="H31">
        <v>38</v>
      </c>
      <c r="I31">
        <v>3.66</v>
      </c>
    </row>
    <row r="32" spans="1:22" x14ac:dyDescent="0.35">
      <c r="A32" t="s">
        <v>236</v>
      </c>
      <c r="B32">
        <v>15.699999999999998</v>
      </c>
      <c r="C32" s="19">
        <v>-0.32299999999999995</v>
      </c>
      <c r="D32" t="s">
        <v>236</v>
      </c>
      <c r="E32">
        <v>331.40000000000026</v>
      </c>
      <c r="F32" s="19">
        <v>-0.32299999999999995</v>
      </c>
      <c r="G32" t="s">
        <v>236</v>
      </c>
      <c r="H32">
        <v>121.90000000000002</v>
      </c>
      <c r="I32" s="19">
        <v>-0.32299999999999995</v>
      </c>
      <c r="J32" s="19"/>
      <c r="K32" s="19"/>
    </row>
    <row r="33" spans="1:11" x14ac:dyDescent="0.35">
      <c r="A33" t="s">
        <v>238</v>
      </c>
      <c r="B33">
        <v>1.0999999999999996</v>
      </c>
      <c r="C33" s="19">
        <v>-1.68</v>
      </c>
      <c r="D33" t="s">
        <v>238</v>
      </c>
      <c r="E33">
        <v>-93.60000000000008</v>
      </c>
      <c r="F33" s="19">
        <v>-1.68</v>
      </c>
      <c r="G33" t="s">
        <v>238</v>
      </c>
      <c r="H33">
        <v>-15.600000000000009</v>
      </c>
      <c r="I33" s="19">
        <v>-1.68</v>
      </c>
      <c r="J33" s="19"/>
      <c r="K33" s="19"/>
    </row>
    <row r="34" spans="1:11" x14ac:dyDescent="0.35">
      <c r="A34" t="s">
        <v>262</v>
      </c>
      <c r="C34">
        <v>-2.1</v>
      </c>
      <c r="D34" t="s">
        <v>262</v>
      </c>
      <c r="E34">
        <v>19.800000000000011</v>
      </c>
      <c r="F34">
        <v>-2.1</v>
      </c>
      <c r="G34" t="s">
        <v>262</v>
      </c>
      <c r="H34">
        <v>12.700000000000003</v>
      </c>
      <c r="I34">
        <v>-2.1</v>
      </c>
    </row>
    <row r="36" spans="1:11" x14ac:dyDescent="0.35">
      <c r="A36" s="21" t="s">
        <v>275</v>
      </c>
    </row>
    <row r="37" spans="1:11" ht="26" x14ac:dyDescent="0.35">
      <c r="B37" t="s">
        <v>273</v>
      </c>
      <c r="C37" t="s">
        <v>274</v>
      </c>
      <c r="E37" s="17" t="s">
        <v>264</v>
      </c>
      <c r="F37" t="s">
        <v>274</v>
      </c>
      <c r="H37" s="17" t="s">
        <v>265</v>
      </c>
      <c r="I37" t="s">
        <v>274</v>
      </c>
    </row>
    <row r="38" spans="1:11" x14ac:dyDescent="0.35">
      <c r="A38" t="s">
        <v>259</v>
      </c>
      <c r="B38">
        <v>3.6101083032490973</v>
      </c>
      <c r="C38">
        <v>4.26</v>
      </c>
      <c r="D38" t="s">
        <v>259</v>
      </c>
      <c r="E38">
        <v>117.17296800897007</v>
      </c>
      <c r="F38">
        <v>4.26</v>
      </c>
      <c r="G38" t="s">
        <v>259</v>
      </c>
      <c r="H38">
        <v>49.881316866765282</v>
      </c>
      <c r="I38">
        <v>4.26</v>
      </c>
    </row>
    <row r="39" spans="1:11" x14ac:dyDescent="0.35">
      <c r="A39" t="s">
        <v>260</v>
      </c>
      <c r="B39">
        <v>10.162031614476275</v>
      </c>
      <c r="C39" s="19">
        <v>1.3599999999999999</v>
      </c>
      <c r="D39" t="s">
        <v>260</v>
      </c>
      <c r="E39">
        <v>303.53687092411002</v>
      </c>
      <c r="F39" s="19">
        <v>1.3599999999999999</v>
      </c>
      <c r="G39" t="s">
        <v>260</v>
      </c>
      <c r="H39">
        <v>116.21976832819378</v>
      </c>
      <c r="I39" s="19">
        <v>1.3599999999999999</v>
      </c>
    </row>
    <row r="40" spans="1:11" x14ac:dyDescent="0.35">
      <c r="A40" t="s">
        <v>234</v>
      </c>
      <c r="B40">
        <v>7.8061263418613791</v>
      </c>
      <c r="C40">
        <v>6.9599999999999991</v>
      </c>
      <c r="D40" t="s">
        <v>234</v>
      </c>
      <c r="E40">
        <v>296.11831803358746</v>
      </c>
      <c r="F40">
        <v>6.9599999999999991</v>
      </c>
      <c r="G40" t="s">
        <v>234</v>
      </c>
      <c r="H40">
        <v>89.571750779353266</v>
      </c>
      <c r="I40">
        <v>6.9599999999999991</v>
      </c>
    </row>
    <row r="41" spans="1:11" x14ac:dyDescent="0.35">
      <c r="A41" t="s">
        <v>261</v>
      </c>
      <c r="B41">
        <v>0.98958734207835342</v>
      </c>
      <c r="C41" s="19">
        <v>2.09</v>
      </c>
      <c r="D41" t="s">
        <v>261</v>
      </c>
      <c r="E41">
        <v>10.716204758664656</v>
      </c>
      <c r="F41" s="19">
        <v>2.09</v>
      </c>
      <c r="G41" t="s">
        <v>261</v>
      </c>
      <c r="H41">
        <v>7.1847281904683644</v>
      </c>
      <c r="I41" s="19">
        <v>2.09</v>
      </c>
    </row>
    <row r="42" spans="1:11" x14ac:dyDescent="0.35">
      <c r="A42" t="s">
        <v>235</v>
      </c>
      <c r="B42">
        <v>8.2747322942394153</v>
      </c>
      <c r="C42">
        <v>3.7600000000000002</v>
      </c>
      <c r="D42" t="s">
        <v>235</v>
      </c>
      <c r="E42">
        <v>198.27318918667794</v>
      </c>
      <c r="F42">
        <v>3.7600000000000002</v>
      </c>
      <c r="G42" t="s">
        <v>235</v>
      </c>
      <c r="H42">
        <v>82.460316578615959</v>
      </c>
      <c r="I42">
        <v>3.7600000000000002</v>
      </c>
    </row>
    <row r="43" spans="1:11" x14ac:dyDescent="0.35">
      <c r="A43" t="s">
        <v>233</v>
      </c>
      <c r="B43">
        <v>7.1367399371966904</v>
      </c>
      <c r="C43">
        <v>3.66</v>
      </c>
      <c r="D43" t="s">
        <v>233</v>
      </c>
      <c r="E43">
        <v>707.91967509025255</v>
      </c>
      <c r="F43">
        <v>3.66</v>
      </c>
      <c r="G43" t="s">
        <v>233</v>
      </c>
      <c r="H43">
        <v>214.35018050541515</v>
      </c>
      <c r="I43">
        <v>3.66</v>
      </c>
    </row>
    <row r="44" spans="1:11" x14ac:dyDescent="0.35">
      <c r="A44" t="s">
        <v>236</v>
      </c>
      <c r="B44">
        <v>7.8016686626349756</v>
      </c>
      <c r="C44" s="19">
        <v>-0.32299999999999995</v>
      </c>
      <c r="D44" t="s">
        <v>236</v>
      </c>
      <c r="E44">
        <v>178.2191129780918</v>
      </c>
      <c r="F44" s="19">
        <v>-0.32299999999999995</v>
      </c>
      <c r="G44" t="s">
        <v>236</v>
      </c>
      <c r="H44">
        <v>65.554948316322808</v>
      </c>
      <c r="I44" s="19">
        <v>-0.32299999999999995</v>
      </c>
    </row>
    <row r="45" spans="1:11" x14ac:dyDescent="0.35">
      <c r="A45" t="s">
        <v>238</v>
      </c>
      <c r="B45">
        <v>5.635245901639343</v>
      </c>
      <c r="C45" s="19">
        <v>-1.68</v>
      </c>
      <c r="D45" t="s">
        <v>238</v>
      </c>
      <c r="E45">
        <v>-426.76879937078996</v>
      </c>
      <c r="F45" s="19">
        <v>-1.68</v>
      </c>
      <c r="G45" t="s">
        <v>238</v>
      </c>
      <c r="H45">
        <v>-71.128133228464975</v>
      </c>
      <c r="I45" s="19">
        <v>-1.68</v>
      </c>
    </row>
    <row r="46" spans="1:11" x14ac:dyDescent="0.35">
      <c r="A46" t="s">
        <v>262</v>
      </c>
      <c r="C46">
        <v>-2.1</v>
      </c>
      <c r="D46" t="s">
        <v>262</v>
      </c>
      <c r="E46">
        <v>126.69770120458806</v>
      </c>
      <c r="F46">
        <v>-2.1</v>
      </c>
      <c r="G46" t="s">
        <v>262</v>
      </c>
      <c r="H46">
        <v>81.265697237286247</v>
      </c>
      <c r="I46">
        <v>-2.1</v>
      </c>
    </row>
    <row r="47" spans="1:11" x14ac:dyDescent="0.35">
      <c r="A47" s="21"/>
    </row>
    <row r="48" spans="1:11" x14ac:dyDescent="0.35">
      <c r="A48" s="21" t="s">
        <v>713</v>
      </c>
      <c r="E48" s="17"/>
      <c r="H48" s="17"/>
    </row>
    <row r="50" spans="1:9" ht="26" x14ac:dyDescent="0.35">
      <c r="A50" t="s">
        <v>533</v>
      </c>
      <c r="B50" s="17" t="s">
        <v>264</v>
      </c>
      <c r="C50" t="s">
        <v>274</v>
      </c>
      <c r="D50" t="s">
        <v>707</v>
      </c>
      <c r="F50" s="19"/>
      <c r="I50" s="19"/>
    </row>
    <row r="51" spans="1:9" x14ac:dyDescent="0.35">
      <c r="A51" t="s">
        <v>259</v>
      </c>
      <c r="B51">
        <v>40.292250793974318</v>
      </c>
      <c r="C51">
        <v>4.26</v>
      </c>
      <c r="D51">
        <v>8.43E-3</v>
      </c>
    </row>
    <row r="52" spans="1:9" x14ac:dyDescent="0.35">
      <c r="A52" t="s">
        <v>260</v>
      </c>
      <c r="B52">
        <v>38.13432665569907</v>
      </c>
      <c r="C52" s="19">
        <v>1.3599999999999999</v>
      </c>
      <c r="D52">
        <v>1.55E-2</v>
      </c>
      <c r="F52" s="19"/>
      <c r="I52" s="19"/>
    </row>
    <row r="53" spans="1:9" x14ac:dyDescent="0.35">
      <c r="A53" t="s">
        <v>234</v>
      </c>
      <c r="B53">
        <v>37.615334173534158</v>
      </c>
      <c r="C53">
        <v>6.9599999999999991</v>
      </c>
      <c r="D53">
        <v>2.1000000000000001E-2</v>
      </c>
      <c r="E53" s="17"/>
    </row>
    <row r="54" spans="1:9" x14ac:dyDescent="0.35">
      <c r="A54" t="s">
        <v>261</v>
      </c>
      <c r="B54">
        <v>18.059631258614992</v>
      </c>
      <c r="C54" s="19">
        <v>2.09</v>
      </c>
      <c r="D54">
        <v>9.0500000000000008E-3</v>
      </c>
    </row>
    <row r="55" spans="1:9" x14ac:dyDescent="0.35">
      <c r="A55" t="s">
        <v>235</v>
      </c>
      <c r="B55">
        <v>26.745372729211741</v>
      </c>
      <c r="C55">
        <v>3.7600000000000002</v>
      </c>
      <c r="D55">
        <v>1.3599999999999999E-2</v>
      </c>
      <c r="I55" s="19"/>
    </row>
    <row r="56" spans="1:9" x14ac:dyDescent="0.35">
      <c r="A56" t="s">
        <v>233</v>
      </c>
      <c r="B56">
        <v>70.665667365718832</v>
      </c>
      <c r="C56">
        <v>3.66</v>
      </c>
      <c r="D56">
        <v>7.7600000000000004E-3</v>
      </c>
      <c r="I56" s="19"/>
    </row>
    <row r="57" spans="1:9" x14ac:dyDescent="0.35">
      <c r="A57" t="s">
        <v>236</v>
      </c>
      <c r="B57">
        <v>27.112937920551893</v>
      </c>
      <c r="C57" s="19">
        <v>-0.32299999999999995</v>
      </c>
      <c r="D57">
        <v>1.15E-2</v>
      </c>
    </row>
    <row r="58" spans="1:9" x14ac:dyDescent="0.35">
      <c r="A58" t="s">
        <v>238</v>
      </c>
      <c r="B58">
        <v>-35.451349980673271</v>
      </c>
      <c r="C58" s="19">
        <v>-1.68</v>
      </c>
      <c r="D58">
        <v>1.8200000000000001E-2</v>
      </c>
    </row>
    <row r="59" spans="1:9" x14ac:dyDescent="0.35">
      <c r="A59" t="s">
        <v>262</v>
      </c>
      <c r="B59">
        <v>24.666005836655287</v>
      </c>
      <c r="C59">
        <v>-2.1</v>
      </c>
      <c r="D59">
        <v>1.2200000000000001E-2</v>
      </c>
    </row>
    <row r="62" spans="1:9" x14ac:dyDescent="0.35">
      <c r="A62" s="21" t="s">
        <v>713</v>
      </c>
    </row>
    <row r="64" spans="1:9" ht="26" x14ac:dyDescent="0.35">
      <c r="A64" t="s">
        <v>533</v>
      </c>
      <c r="B64" s="17" t="s">
        <v>265</v>
      </c>
      <c r="C64" t="s">
        <v>274</v>
      </c>
      <c r="D64" t="s">
        <v>707</v>
      </c>
    </row>
    <row r="65" spans="1:7" x14ac:dyDescent="0.35">
      <c r="A65" t="s">
        <v>259</v>
      </c>
      <c r="B65">
        <v>33.516906040941791</v>
      </c>
      <c r="C65">
        <v>4.26</v>
      </c>
      <c r="D65">
        <v>8.43E-3</v>
      </c>
    </row>
    <row r="66" spans="1:7" x14ac:dyDescent="0.35">
      <c r="A66" t="s">
        <v>260</v>
      </c>
      <c r="B66">
        <v>87.095179133411634</v>
      </c>
      <c r="C66" s="19">
        <v>1.3599999999999999</v>
      </c>
      <c r="D66">
        <v>1.55E-2</v>
      </c>
    </row>
    <row r="67" spans="1:7" x14ac:dyDescent="0.35">
      <c r="A67" t="s">
        <v>234</v>
      </c>
      <c r="B67">
        <v>66.723194564285706</v>
      </c>
      <c r="C67">
        <v>6.9599999999999991</v>
      </c>
      <c r="D67">
        <v>2.1000000000000001E-2</v>
      </c>
    </row>
    <row r="68" spans="1:7" x14ac:dyDescent="0.35">
      <c r="A68" t="s">
        <v>261</v>
      </c>
      <c r="B68">
        <v>5.8763039871001652</v>
      </c>
      <c r="C68" s="19">
        <v>2.09</v>
      </c>
      <c r="D68">
        <v>9.0500000000000008E-3</v>
      </c>
    </row>
    <row r="69" spans="1:7" x14ac:dyDescent="0.35">
      <c r="A69" t="s">
        <v>235</v>
      </c>
      <c r="B69">
        <v>63.852671783882656</v>
      </c>
      <c r="C69">
        <v>3.7600000000000002</v>
      </c>
      <c r="D69">
        <v>1.3599999999999999E-2</v>
      </c>
    </row>
    <row r="70" spans="1:7" x14ac:dyDescent="0.35">
      <c r="A70" t="s">
        <v>233</v>
      </c>
      <c r="B70">
        <v>161.37760194450246</v>
      </c>
      <c r="C70">
        <v>3.66</v>
      </c>
      <c r="D70">
        <v>7.7600000000000004E-3</v>
      </c>
    </row>
    <row r="71" spans="1:7" x14ac:dyDescent="0.35">
      <c r="A71" t="s">
        <v>236</v>
      </c>
      <c r="B71">
        <v>51.499586522320172</v>
      </c>
      <c r="C71" s="19">
        <v>-0.32299999999999995</v>
      </c>
      <c r="D71">
        <v>1.15E-2</v>
      </c>
    </row>
    <row r="72" spans="1:7" x14ac:dyDescent="0.35">
      <c r="A72" t="s">
        <v>238</v>
      </c>
      <c r="B72">
        <v>-33.70968074577555</v>
      </c>
      <c r="C72" s="19">
        <v>-1.68</v>
      </c>
      <c r="D72">
        <v>1.8200000000000001E-2</v>
      </c>
    </row>
    <row r="73" spans="1:7" x14ac:dyDescent="0.35">
      <c r="A73" t="s">
        <v>262</v>
      </c>
      <c r="B73">
        <v>72.932102776156</v>
      </c>
      <c r="C73">
        <v>-2.1</v>
      </c>
      <c r="D73">
        <v>1.2200000000000001E-2</v>
      </c>
    </row>
    <row r="76" spans="1:7" x14ac:dyDescent="0.35">
      <c r="A76" s="21" t="s">
        <v>708</v>
      </c>
    </row>
    <row r="78" spans="1:7" ht="39.5" x14ac:dyDescent="0.35">
      <c r="A78" t="s">
        <v>712</v>
      </c>
      <c r="B78" s="60" t="s">
        <v>264</v>
      </c>
      <c r="C78" s="21" t="s">
        <v>274</v>
      </c>
      <c r="D78" s="21" t="s">
        <v>711</v>
      </c>
      <c r="E78" s="21" t="s">
        <v>727</v>
      </c>
    </row>
    <row r="79" spans="1:7" x14ac:dyDescent="0.35">
      <c r="A79" t="s">
        <v>259</v>
      </c>
      <c r="B79">
        <v>40.185581727337613</v>
      </c>
      <c r="C79">
        <v>4.26</v>
      </c>
      <c r="D79">
        <v>0.84299999999999997</v>
      </c>
      <c r="E79">
        <v>3.45</v>
      </c>
      <c r="G79" t="s">
        <v>343</v>
      </c>
    </row>
    <row r="80" spans="1:7" x14ac:dyDescent="0.35">
      <c r="A80" t="s">
        <v>260</v>
      </c>
      <c r="B80">
        <v>37.242602526388652</v>
      </c>
      <c r="C80" s="19">
        <v>1.3599999999999999</v>
      </c>
      <c r="D80">
        <v>1.55</v>
      </c>
      <c r="E80">
        <v>0.122</v>
      </c>
      <c r="G80" t="s">
        <v>343</v>
      </c>
    </row>
    <row r="81" spans="1:7" x14ac:dyDescent="0.35">
      <c r="A81" t="s">
        <v>234</v>
      </c>
      <c r="B81">
        <v>38.164228846509893</v>
      </c>
      <c r="C81">
        <v>6.9599999999999991</v>
      </c>
      <c r="D81">
        <v>2.1</v>
      </c>
      <c r="E81">
        <v>6.370000000000001</v>
      </c>
      <c r="G81" t="s">
        <v>343</v>
      </c>
    </row>
    <row r="82" spans="1:7" x14ac:dyDescent="0.35">
      <c r="A82" t="s">
        <v>261</v>
      </c>
      <c r="B82">
        <v>14.814814814814786</v>
      </c>
      <c r="C82" s="19">
        <v>2.09</v>
      </c>
      <c r="D82">
        <v>0.90500000000000003</v>
      </c>
      <c r="E82">
        <v>0.42900000000000005</v>
      </c>
      <c r="G82" t="s">
        <v>343</v>
      </c>
    </row>
    <row r="83" spans="1:7" x14ac:dyDescent="0.35">
      <c r="A83" t="s">
        <v>235</v>
      </c>
      <c r="B83">
        <v>25.085868498527965</v>
      </c>
      <c r="C83">
        <v>3.7600000000000002</v>
      </c>
      <c r="D83">
        <v>1.3599999999999999</v>
      </c>
      <c r="E83">
        <v>2.78</v>
      </c>
      <c r="G83" t="s">
        <v>343</v>
      </c>
    </row>
    <row r="84" spans="1:7" x14ac:dyDescent="0.35">
      <c r="A84" t="s">
        <v>233</v>
      </c>
      <c r="B84">
        <v>74.836016696481806</v>
      </c>
      <c r="C84">
        <v>3.66</v>
      </c>
      <c r="D84">
        <v>0.77600000000000002</v>
      </c>
      <c r="E84">
        <v>3.27</v>
      </c>
      <c r="G84" t="s">
        <v>343</v>
      </c>
    </row>
    <row r="85" spans="1:7" x14ac:dyDescent="0.35">
      <c r="A85" t="s">
        <v>236</v>
      </c>
      <c r="B85">
        <v>26.067804609454903</v>
      </c>
      <c r="C85" s="19">
        <v>-0.32299999999999995</v>
      </c>
      <c r="D85">
        <v>1.1499999999999999</v>
      </c>
      <c r="E85">
        <v>-1.4200000000000002</v>
      </c>
      <c r="G85" t="s">
        <v>343</v>
      </c>
    </row>
    <row r="86" spans="1:7" x14ac:dyDescent="0.35">
      <c r="A86" t="s">
        <v>238</v>
      </c>
      <c r="B86">
        <v>-47.440446021287428</v>
      </c>
      <c r="C86" s="19">
        <v>-1.68</v>
      </c>
      <c r="D86">
        <v>1.82</v>
      </c>
      <c r="E86">
        <v>-0.58399999999999996</v>
      </c>
      <c r="G86" t="s">
        <v>343</v>
      </c>
    </row>
    <row r="87" spans="1:7" x14ac:dyDescent="0.35">
      <c r="A87" t="s">
        <v>262</v>
      </c>
      <c r="B87">
        <v>18.521983161833496</v>
      </c>
      <c r="C87">
        <v>-2.1</v>
      </c>
      <c r="D87">
        <v>1.22</v>
      </c>
      <c r="E87">
        <v>-0.67999999999999994</v>
      </c>
      <c r="G87" t="s">
        <v>343</v>
      </c>
    </row>
  </sheetData>
  <sortState ref="F79:H87">
    <sortCondition ref="F79:F87"/>
  </sortState>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C81F-30B0-44F4-BD7E-62E385CE7999}">
  <dimension ref="A1:AK49"/>
  <sheetViews>
    <sheetView workbookViewId="0"/>
  </sheetViews>
  <sheetFormatPr defaultColWidth="9.1796875" defaultRowHeight="14.5" x14ac:dyDescent="0.35"/>
  <cols>
    <col min="1" max="1" width="28.81640625" style="22" customWidth="1"/>
    <col min="2" max="2" width="65.54296875" style="22" bestFit="1" customWidth="1"/>
    <col min="3" max="3" width="41.54296875" style="22" customWidth="1"/>
    <col min="4" max="4" width="12.453125" style="22" customWidth="1"/>
    <col min="5" max="6" width="10.54296875" style="22" customWidth="1"/>
    <col min="8" max="29" width="10.54296875" style="22" customWidth="1"/>
    <col min="30" max="30" width="9.1796875" style="22"/>
    <col min="31" max="31" width="17" style="23" customWidth="1"/>
    <col min="32" max="33" width="38.54296875" style="22" bestFit="1" customWidth="1"/>
    <col min="34" max="34" width="28" style="22" bestFit="1" customWidth="1"/>
    <col min="35" max="35" width="16.54296875" style="22" bestFit="1" customWidth="1"/>
    <col min="36" max="36" width="13.54296875" style="22" bestFit="1" customWidth="1"/>
    <col min="37" max="16384" width="9.1796875" style="22"/>
  </cols>
  <sheetData>
    <row r="1" spans="1:37" x14ac:dyDescent="0.35">
      <c r="C1" s="22" t="s">
        <v>276</v>
      </c>
    </row>
    <row r="3" spans="1:37" ht="15.5" x14ac:dyDescent="0.35">
      <c r="C3" s="24" t="s">
        <v>277</v>
      </c>
      <c r="F3" s="25"/>
      <c r="H3" s="25"/>
      <c r="I3" s="25"/>
      <c r="J3" s="25"/>
      <c r="K3" s="25"/>
      <c r="L3" s="25"/>
      <c r="M3" s="25"/>
      <c r="N3" s="25"/>
      <c r="O3" s="25"/>
      <c r="P3" s="25"/>
      <c r="Q3" s="25"/>
      <c r="R3" s="25"/>
      <c r="S3" s="25"/>
      <c r="T3" s="25"/>
      <c r="U3" s="25"/>
      <c r="V3" s="25"/>
      <c r="W3" s="25"/>
      <c r="X3" s="25"/>
      <c r="Y3" s="25"/>
      <c r="Z3" s="25"/>
      <c r="AA3" s="25"/>
      <c r="AB3" s="25"/>
      <c r="AC3" s="25"/>
      <c r="AF3" s="23"/>
      <c r="AG3" s="23"/>
    </row>
    <row r="4" spans="1:37" x14ac:dyDescent="0.35">
      <c r="C4" s="26" t="s">
        <v>278</v>
      </c>
      <c r="AF4" s="23"/>
      <c r="AG4" s="23"/>
    </row>
    <row r="5" spans="1:37" ht="32.25" customHeight="1" x14ac:dyDescent="0.35">
      <c r="B5" s="27" t="s">
        <v>232</v>
      </c>
      <c r="C5" s="27" t="s">
        <v>279</v>
      </c>
      <c r="D5" s="27" t="s">
        <v>280</v>
      </c>
      <c r="E5" s="28">
        <v>2017</v>
      </c>
      <c r="F5" s="28">
        <v>2018</v>
      </c>
      <c r="H5" s="28">
        <v>2019</v>
      </c>
      <c r="I5" s="28">
        <v>2020</v>
      </c>
      <c r="J5" s="28">
        <v>2021</v>
      </c>
      <c r="K5" s="28">
        <v>2022</v>
      </c>
      <c r="L5" s="28">
        <v>2023</v>
      </c>
      <c r="M5" s="28">
        <v>2024</v>
      </c>
      <c r="N5" s="28">
        <v>2025</v>
      </c>
      <c r="O5" s="28">
        <v>2026</v>
      </c>
      <c r="P5" s="28">
        <v>2027</v>
      </c>
      <c r="Q5" s="28">
        <v>2028</v>
      </c>
      <c r="R5" s="28">
        <v>2029</v>
      </c>
      <c r="S5" s="28">
        <v>2030</v>
      </c>
      <c r="T5" s="28">
        <v>2031</v>
      </c>
      <c r="U5" s="28">
        <v>2032</v>
      </c>
      <c r="V5" s="28">
        <v>2033</v>
      </c>
      <c r="W5" s="28">
        <v>2034</v>
      </c>
      <c r="X5" s="28">
        <v>2035</v>
      </c>
      <c r="Y5" s="28">
        <v>2036</v>
      </c>
      <c r="Z5" s="28">
        <v>2037</v>
      </c>
      <c r="AA5" s="28">
        <v>2038</v>
      </c>
      <c r="AB5" s="28">
        <v>2039</v>
      </c>
      <c r="AC5" s="28">
        <v>2040</v>
      </c>
      <c r="AE5" s="29" t="s">
        <v>281</v>
      </c>
      <c r="AF5" s="46" t="s">
        <v>264</v>
      </c>
      <c r="AG5" s="46" t="s">
        <v>265</v>
      </c>
      <c r="AH5" s="46" t="s">
        <v>531</v>
      </c>
      <c r="AI5" s="46" t="s">
        <v>535</v>
      </c>
      <c r="AJ5" s="17" t="s">
        <v>539</v>
      </c>
      <c r="AK5" s="49" t="s">
        <v>539</v>
      </c>
    </row>
    <row r="6" spans="1:37" ht="15" customHeight="1" x14ac:dyDescent="0.35">
      <c r="B6" s="206" t="s">
        <v>282</v>
      </c>
      <c r="C6" s="206" t="s">
        <v>283</v>
      </c>
      <c r="D6" s="30" t="s">
        <v>284</v>
      </c>
      <c r="E6" s="31">
        <v>307.02999999999997</v>
      </c>
      <c r="F6" s="31">
        <v>323.52999999999997</v>
      </c>
      <c r="H6" s="31">
        <v>340.18</v>
      </c>
      <c r="I6" s="31">
        <v>385.4</v>
      </c>
      <c r="J6" s="31">
        <v>389.36</v>
      </c>
      <c r="K6" s="31">
        <v>397.26</v>
      </c>
      <c r="L6" s="31">
        <v>408.48</v>
      </c>
      <c r="M6" s="31">
        <v>417.54</v>
      </c>
      <c r="N6" s="31">
        <v>430.16</v>
      </c>
      <c r="O6" s="31">
        <v>442.77</v>
      </c>
      <c r="P6" s="31">
        <v>454.01</v>
      </c>
      <c r="Q6" s="31">
        <v>463.51</v>
      </c>
      <c r="R6" s="31">
        <v>483.36</v>
      </c>
      <c r="S6" s="31">
        <v>496.57</v>
      </c>
      <c r="T6" s="31">
        <v>511.23</v>
      </c>
      <c r="U6" s="31">
        <v>527.14</v>
      </c>
      <c r="V6" s="31">
        <v>537.96</v>
      </c>
      <c r="W6" s="31">
        <v>550.72</v>
      </c>
      <c r="X6" s="31">
        <v>569.13</v>
      </c>
      <c r="Y6" s="31">
        <v>587.94000000000005</v>
      </c>
      <c r="Z6" s="31">
        <v>602.17999999999995</v>
      </c>
      <c r="AA6" s="31">
        <v>614.36</v>
      </c>
      <c r="AB6" s="31">
        <v>635.1</v>
      </c>
      <c r="AC6" s="31">
        <v>650.78</v>
      </c>
      <c r="AE6" s="32"/>
      <c r="AF6" s="23"/>
      <c r="AG6" s="23"/>
      <c r="AH6" s="23"/>
    </row>
    <row r="7" spans="1:37" ht="15" customHeight="1" x14ac:dyDescent="0.35">
      <c r="B7" s="207"/>
      <c r="C7" s="207"/>
      <c r="D7" s="33" t="s">
        <v>285</v>
      </c>
      <c r="E7" s="31">
        <v>307.02999999999997</v>
      </c>
      <c r="F7" s="31">
        <v>186.43</v>
      </c>
      <c r="H7" s="31">
        <v>191.92</v>
      </c>
      <c r="I7" s="31">
        <v>211.12</v>
      </c>
      <c r="J7" s="31">
        <v>225.34</v>
      </c>
      <c r="K7" s="31">
        <v>288.91000000000003</v>
      </c>
      <c r="L7" s="31">
        <v>307.68</v>
      </c>
      <c r="M7" s="31">
        <v>322.17</v>
      </c>
      <c r="N7" s="31">
        <v>330</v>
      </c>
      <c r="O7" s="31">
        <v>343.4</v>
      </c>
      <c r="P7" s="31">
        <v>348.37</v>
      </c>
      <c r="Q7" s="31">
        <v>345.95</v>
      </c>
      <c r="R7" s="31">
        <v>353.68</v>
      </c>
      <c r="S7" s="31">
        <v>359.52</v>
      </c>
      <c r="T7" s="31">
        <v>368.39</v>
      </c>
      <c r="U7" s="31">
        <v>378.93</v>
      </c>
      <c r="V7" s="31">
        <v>386.46</v>
      </c>
      <c r="W7" s="31">
        <v>395.43</v>
      </c>
      <c r="X7" s="31">
        <v>407.98</v>
      </c>
      <c r="Y7" s="31">
        <v>420.74</v>
      </c>
      <c r="Z7" s="31">
        <v>430.73</v>
      </c>
      <c r="AA7" s="31">
        <v>439.47</v>
      </c>
      <c r="AB7" s="31">
        <v>453.5</v>
      </c>
      <c r="AC7" s="31">
        <v>464.39</v>
      </c>
      <c r="AE7" s="32">
        <f>- (F7-F6)</f>
        <v>137.09999999999997</v>
      </c>
      <c r="AF7" s="45">
        <f>SUM(F6:AC6)-SUM(F7:AC7)</f>
        <v>3258.1600000000017</v>
      </c>
      <c r="AG7" s="34">
        <f>SUM(F6:P6)-SUM(F7:P7)</f>
        <v>1233.3499999999995</v>
      </c>
      <c r="AH7" s="23">
        <f>SUMPRODUCT(F6:AC6,$F$49:$AC$49)-SUMPRODUCT(F7:AC7,$F$49:$AC$49)</f>
        <v>1710.5409899058291</v>
      </c>
      <c r="AI7" s="47">
        <f>SUMPRODUCT(F6:P6,$F$49:$P$49)-SUMPRODUCT(F7:P7,$F$49:$P$49)</f>
        <v>950.58018215559287</v>
      </c>
      <c r="AJ7" s="25">
        <f>SUM(F6:AC6)</f>
        <v>11218.670000000002</v>
      </c>
      <c r="AK7" s="22">
        <f>SUMPRODUCT(F6:AC6,$F$49:$AC$49)</f>
        <v>5683.0766957851083</v>
      </c>
    </row>
    <row r="8" spans="1:37" ht="15" customHeight="1" x14ac:dyDescent="0.35">
      <c r="A8" s="35" t="s">
        <v>259</v>
      </c>
      <c r="B8" s="204" t="s">
        <v>259</v>
      </c>
      <c r="C8" s="204" t="s">
        <v>248</v>
      </c>
      <c r="D8" s="36" t="s">
        <v>284</v>
      </c>
      <c r="E8" s="37">
        <v>3.3</v>
      </c>
      <c r="F8" s="37">
        <v>3.4</v>
      </c>
      <c r="H8" s="37">
        <v>3.5</v>
      </c>
      <c r="I8" s="37">
        <v>4</v>
      </c>
      <c r="J8" s="37">
        <v>4</v>
      </c>
      <c r="K8" s="37">
        <v>4</v>
      </c>
      <c r="L8" s="37">
        <v>4</v>
      </c>
      <c r="M8" s="37">
        <v>4</v>
      </c>
      <c r="N8" s="37">
        <v>4.0999999999999996</v>
      </c>
      <c r="O8" s="37">
        <v>4.2</v>
      </c>
      <c r="P8" s="37">
        <v>4.3</v>
      </c>
      <c r="Q8" s="37">
        <v>4.3</v>
      </c>
      <c r="R8" s="37">
        <v>4.4000000000000004</v>
      </c>
      <c r="S8" s="37">
        <v>4.5</v>
      </c>
      <c r="T8" s="37">
        <v>4.5999999999999996</v>
      </c>
      <c r="U8" s="37">
        <v>4.7</v>
      </c>
      <c r="V8" s="37">
        <v>4.8</v>
      </c>
      <c r="W8" s="37">
        <v>4.9000000000000004</v>
      </c>
      <c r="X8" s="37">
        <v>5</v>
      </c>
      <c r="Y8" s="37">
        <v>5.0999999999999996</v>
      </c>
      <c r="Z8" s="37">
        <v>5.2</v>
      </c>
      <c r="AA8" s="37">
        <v>5.2</v>
      </c>
      <c r="AB8" s="37">
        <v>5.4</v>
      </c>
      <c r="AC8" s="37">
        <v>5.5</v>
      </c>
      <c r="AD8" s="25"/>
      <c r="AE8" s="32"/>
      <c r="AF8" s="23"/>
      <c r="AG8" s="23"/>
      <c r="AH8" s="23"/>
    </row>
    <row r="9" spans="1:37" ht="15" customHeight="1" x14ac:dyDescent="0.35">
      <c r="A9" s="35" t="s">
        <v>259</v>
      </c>
      <c r="B9" s="205" t="s">
        <v>248</v>
      </c>
      <c r="C9" s="205" t="s">
        <v>248</v>
      </c>
      <c r="D9" s="38" t="s">
        <v>285</v>
      </c>
      <c r="E9" s="39">
        <f>E8</f>
        <v>3.3</v>
      </c>
      <c r="F9" s="39">
        <v>1.8</v>
      </c>
      <c r="H9" s="39">
        <v>1.8</v>
      </c>
      <c r="I9" s="39">
        <v>1.9</v>
      </c>
      <c r="J9" s="39">
        <v>2</v>
      </c>
      <c r="K9" s="39">
        <v>2.1</v>
      </c>
      <c r="L9" s="39">
        <v>2.2000000000000002</v>
      </c>
      <c r="M9" s="39">
        <v>2.2999999999999998</v>
      </c>
      <c r="N9" s="39">
        <v>2.4</v>
      </c>
      <c r="O9" s="39">
        <v>2.5</v>
      </c>
      <c r="P9" s="39">
        <v>2.5</v>
      </c>
      <c r="Q9" s="39">
        <v>2.4</v>
      </c>
      <c r="R9" s="39">
        <v>2.5</v>
      </c>
      <c r="S9" s="39">
        <v>2.5</v>
      </c>
      <c r="T9" s="39">
        <v>2.5</v>
      </c>
      <c r="U9" s="39">
        <v>2.5</v>
      </c>
      <c r="V9" s="39">
        <v>2.5</v>
      </c>
      <c r="W9" s="39">
        <v>2.6</v>
      </c>
      <c r="X9" s="39">
        <v>2.6</v>
      </c>
      <c r="Y9" s="39">
        <v>2.6</v>
      </c>
      <c r="Z9" s="39">
        <v>2.7</v>
      </c>
      <c r="AA9" s="39">
        <v>2.7</v>
      </c>
      <c r="AB9" s="39">
        <v>2.7</v>
      </c>
      <c r="AC9" s="39">
        <v>2.8</v>
      </c>
      <c r="AD9" s="25"/>
      <c r="AE9" s="32">
        <f>- (F9-F8)</f>
        <v>1.5999999999999999</v>
      </c>
      <c r="AF9" s="34">
        <f>SUM(F8:AC8)-SUM(F9:AC9)</f>
        <v>48</v>
      </c>
      <c r="AG9" s="34">
        <f>SUM(F8:P8)-SUM(F9:P9)</f>
        <v>18</v>
      </c>
      <c r="AH9" s="23">
        <f>SUMPRODUCT(F8:AC8,$F$49:$AC$49)-SUMPRODUCT(F9:AC9,$F$49:$AC$49)</f>
        <v>24.835704035458761</v>
      </c>
      <c r="AI9" s="47">
        <f>SUMPRODUCT(F8:P8,$F$49:$P$49)-SUMPRODUCT(F9:P9,$F$49:$P$49)</f>
        <v>13.536501484536281</v>
      </c>
      <c r="AJ9" s="25">
        <f>SUM(F8:AC8)</f>
        <v>103.10000000000001</v>
      </c>
      <c r="AK9" s="22">
        <f>SUMPRODUCT(F8:AC8,$F$49:$AC$49)</f>
        <v>53.593066763018946</v>
      </c>
    </row>
    <row r="10" spans="1:37" ht="15" customHeight="1" x14ac:dyDescent="0.35">
      <c r="A10" s="35" t="s">
        <v>235</v>
      </c>
      <c r="B10" s="204" t="s">
        <v>286</v>
      </c>
      <c r="C10" s="204" t="s">
        <v>244</v>
      </c>
      <c r="D10" s="36" t="s">
        <v>284</v>
      </c>
      <c r="E10" s="37">
        <v>3.1</v>
      </c>
      <c r="F10" s="37">
        <v>3.3</v>
      </c>
      <c r="H10" s="37">
        <v>3.5</v>
      </c>
      <c r="I10" s="37">
        <v>4</v>
      </c>
      <c r="J10" s="37">
        <v>4</v>
      </c>
      <c r="K10" s="37">
        <v>4.0999999999999996</v>
      </c>
      <c r="L10" s="37">
        <v>4.2</v>
      </c>
      <c r="M10" s="37">
        <v>4.2</v>
      </c>
      <c r="N10" s="37">
        <v>4.3</v>
      </c>
      <c r="O10" s="37">
        <v>4.4000000000000004</v>
      </c>
      <c r="P10" s="37">
        <v>4.5</v>
      </c>
      <c r="Q10" s="37">
        <v>4.5</v>
      </c>
      <c r="R10" s="37">
        <v>4.7</v>
      </c>
      <c r="S10" s="37">
        <v>4.8</v>
      </c>
      <c r="T10" s="37">
        <v>5</v>
      </c>
      <c r="U10" s="37">
        <v>5.0999999999999996</v>
      </c>
      <c r="V10" s="37">
        <v>5.2</v>
      </c>
      <c r="W10" s="37">
        <v>5.3</v>
      </c>
      <c r="X10" s="37">
        <v>5.4</v>
      </c>
      <c r="Y10" s="37">
        <v>5.6</v>
      </c>
      <c r="Z10" s="37">
        <v>5.7</v>
      </c>
      <c r="AA10" s="37">
        <v>5.8</v>
      </c>
      <c r="AB10" s="37">
        <v>5.9</v>
      </c>
      <c r="AC10" s="37">
        <v>6</v>
      </c>
      <c r="AE10" s="32"/>
      <c r="AF10" s="23"/>
      <c r="AG10" s="23"/>
      <c r="AH10" s="23"/>
    </row>
    <row r="11" spans="1:37" ht="15" customHeight="1" x14ac:dyDescent="0.35">
      <c r="A11" s="35" t="s">
        <v>235</v>
      </c>
      <c r="B11" s="205" t="s">
        <v>244</v>
      </c>
      <c r="C11" s="205" t="s">
        <v>244</v>
      </c>
      <c r="D11" s="38" t="s">
        <v>285</v>
      </c>
      <c r="E11" s="39">
        <f>E10</f>
        <v>3.1</v>
      </c>
      <c r="F11" s="39">
        <v>1.6</v>
      </c>
      <c r="H11" s="39">
        <v>1.7</v>
      </c>
      <c r="I11" s="39">
        <v>1.9</v>
      </c>
      <c r="J11" s="39">
        <v>2</v>
      </c>
      <c r="K11" s="39">
        <v>2.2999999999999998</v>
      </c>
      <c r="L11" s="39">
        <v>2.4</v>
      </c>
      <c r="M11" s="39">
        <v>2.4</v>
      </c>
      <c r="N11" s="39">
        <v>2.4</v>
      </c>
      <c r="O11" s="39">
        <v>2.4</v>
      </c>
      <c r="P11" s="39">
        <v>2.4</v>
      </c>
      <c r="Q11" s="39">
        <v>2.2999999999999998</v>
      </c>
      <c r="R11" s="39">
        <v>2.2999999999999998</v>
      </c>
      <c r="S11" s="39">
        <v>2.2999999999999998</v>
      </c>
      <c r="T11" s="39">
        <v>2.4</v>
      </c>
      <c r="U11" s="39">
        <v>2.4</v>
      </c>
      <c r="V11" s="39">
        <v>2.4</v>
      </c>
      <c r="W11" s="39">
        <v>2.5</v>
      </c>
      <c r="X11" s="39">
        <v>2.5</v>
      </c>
      <c r="Y11" s="39">
        <v>2.6</v>
      </c>
      <c r="Z11" s="39">
        <v>2.6</v>
      </c>
      <c r="AA11" s="39">
        <v>2.6</v>
      </c>
      <c r="AB11" s="39">
        <v>2.7</v>
      </c>
      <c r="AC11" s="39">
        <v>2.7</v>
      </c>
      <c r="AE11" s="32">
        <f>- (F11-F10)</f>
        <v>1.6999999999999997</v>
      </c>
      <c r="AF11" s="34">
        <f>SUM(F10:AC10)-SUM(F11:AC11)</f>
        <v>55.699999999999996</v>
      </c>
      <c r="AG11" s="34">
        <f>SUM(F10:P10)-SUM(F11:P11)</f>
        <v>19.000000000000004</v>
      </c>
      <c r="AH11" s="23">
        <f>SUMPRODUCT(F10:AC10,$F$49:$AC$49)-SUMPRODUCT(F11:AC11,$F$49:$AC$49)</f>
        <v>28.027389571643532</v>
      </c>
      <c r="AI11" s="47">
        <f>SUMPRODUCT(F10:P10,$F$49:$P$49)-SUMPRODUCT(F11:P11,$F$49:$P$49)</f>
        <v>14.208036617526311</v>
      </c>
      <c r="AJ11" s="25">
        <f>SUM(F10:AC10)</f>
        <v>109.5</v>
      </c>
      <c r="AK11" s="22">
        <f>SUMPRODUCT(F10:AC10,$F$49:$AC$49)</f>
        <v>56.200467359158928</v>
      </c>
    </row>
    <row r="12" spans="1:37" ht="15" customHeight="1" x14ac:dyDescent="0.35">
      <c r="A12" s="35" t="s">
        <v>260</v>
      </c>
      <c r="B12" s="204" t="s">
        <v>479</v>
      </c>
      <c r="C12" s="204" t="s">
        <v>253</v>
      </c>
      <c r="D12" s="36" t="s">
        <v>284</v>
      </c>
      <c r="E12" s="37">
        <v>1.4</v>
      </c>
      <c r="F12" s="37">
        <v>1.6</v>
      </c>
      <c r="H12" s="37">
        <v>1.8</v>
      </c>
      <c r="I12" s="37">
        <v>2.2999999999999998</v>
      </c>
      <c r="J12" s="37">
        <v>2.2000000000000002</v>
      </c>
      <c r="K12" s="37">
        <v>2.2999999999999998</v>
      </c>
      <c r="L12" s="37">
        <v>2.2999999999999998</v>
      </c>
      <c r="M12" s="37">
        <v>2.2999999999999998</v>
      </c>
      <c r="N12" s="37">
        <v>2.4</v>
      </c>
      <c r="O12" s="37">
        <v>2.5</v>
      </c>
      <c r="P12" s="37">
        <v>2.6</v>
      </c>
      <c r="Q12" s="37">
        <v>2.6</v>
      </c>
      <c r="R12" s="37">
        <v>2.8</v>
      </c>
      <c r="S12" s="37">
        <v>2.8</v>
      </c>
      <c r="T12" s="37">
        <v>2.9</v>
      </c>
      <c r="U12" s="37">
        <v>3</v>
      </c>
      <c r="V12" s="37">
        <v>3.1</v>
      </c>
      <c r="W12" s="37">
        <v>3.2</v>
      </c>
      <c r="X12" s="37">
        <v>3.3</v>
      </c>
      <c r="Y12" s="37">
        <v>3.4</v>
      </c>
      <c r="Z12" s="37">
        <v>3.5</v>
      </c>
      <c r="AA12" s="37">
        <v>3.6</v>
      </c>
      <c r="AB12" s="37">
        <v>3.7</v>
      </c>
      <c r="AC12" s="37">
        <v>3.8</v>
      </c>
      <c r="AE12" s="32"/>
      <c r="AF12" s="23"/>
      <c r="AG12" s="23"/>
      <c r="AH12" s="23"/>
    </row>
    <row r="13" spans="1:37" ht="15" customHeight="1" x14ac:dyDescent="0.35">
      <c r="A13" s="35" t="s">
        <v>260</v>
      </c>
      <c r="B13" s="205" t="s">
        <v>248</v>
      </c>
      <c r="C13" s="205" t="s">
        <v>253</v>
      </c>
      <c r="D13" s="38" t="s">
        <v>285</v>
      </c>
      <c r="E13" s="39">
        <f>E12</f>
        <v>1.4</v>
      </c>
      <c r="F13" s="39">
        <v>0.8</v>
      </c>
      <c r="H13" s="39">
        <v>0.8</v>
      </c>
      <c r="I13" s="39">
        <v>1</v>
      </c>
      <c r="J13" s="39">
        <v>1.1000000000000001</v>
      </c>
      <c r="K13" s="39">
        <v>1.3</v>
      </c>
      <c r="L13" s="39">
        <v>1.6</v>
      </c>
      <c r="M13" s="39">
        <v>1.8</v>
      </c>
      <c r="N13" s="39">
        <v>1.9</v>
      </c>
      <c r="O13" s="39">
        <v>2.1</v>
      </c>
      <c r="P13" s="39">
        <v>2.1</v>
      </c>
      <c r="Q13" s="39">
        <v>2</v>
      </c>
      <c r="R13" s="39">
        <v>2</v>
      </c>
      <c r="S13" s="39">
        <v>2</v>
      </c>
      <c r="T13" s="39">
        <v>2</v>
      </c>
      <c r="U13" s="39">
        <v>2</v>
      </c>
      <c r="V13" s="39">
        <v>2.1</v>
      </c>
      <c r="W13" s="39">
        <v>2.1</v>
      </c>
      <c r="X13" s="39">
        <v>2.2000000000000002</v>
      </c>
      <c r="Y13" s="39">
        <v>2.2999999999999998</v>
      </c>
      <c r="Z13" s="39">
        <v>2.2999999999999998</v>
      </c>
      <c r="AA13" s="39">
        <v>2.4</v>
      </c>
      <c r="AB13" s="39">
        <v>2.5</v>
      </c>
      <c r="AC13" s="39">
        <v>2.5</v>
      </c>
      <c r="AE13" s="32">
        <f>- (F13-F12)</f>
        <v>0.8</v>
      </c>
      <c r="AF13" s="34">
        <f>SUM(F12:AC12)-SUM(F13:AC13)</f>
        <v>21.100000000000016</v>
      </c>
      <c r="AG13" s="34">
        <f>SUM(F12:P12)-SUM(F13:P13)</f>
        <v>7.8000000000000007</v>
      </c>
      <c r="AH13" s="23">
        <f>SUMPRODUCT(F12:AC12,$F$49:$AC$49)-SUMPRODUCT(F13:AC13,$F$49:$AC$49)</f>
        <v>11.022765630186257</v>
      </c>
      <c r="AI13" s="47">
        <f>SUMPRODUCT(F12:P12,$F$49:$P$49)-SUMPRODUCT(F13:P13,$F$49:$P$49)</f>
        <v>6.1055322515487731</v>
      </c>
      <c r="AJ13" s="25">
        <f>SUM(F12:AC12)</f>
        <v>64.000000000000014</v>
      </c>
      <c r="AK13" s="22">
        <f>SUMPRODUCT(F12:AC12,$F$49:$AC$49)</f>
        <v>32.16096236023769</v>
      </c>
    </row>
    <row r="14" spans="1:37" ht="15" customHeight="1" x14ac:dyDescent="0.35">
      <c r="A14" s="35" t="s">
        <v>259</v>
      </c>
      <c r="B14" s="204" t="s">
        <v>259</v>
      </c>
      <c r="C14" s="204" t="s">
        <v>255</v>
      </c>
      <c r="D14" s="36" t="s">
        <v>284</v>
      </c>
      <c r="E14" s="37">
        <v>0.3</v>
      </c>
      <c r="F14" s="37">
        <v>0.4</v>
      </c>
      <c r="H14" s="37">
        <v>0.4</v>
      </c>
      <c r="I14" s="37">
        <v>0.6</v>
      </c>
      <c r="J14" s="37">
        <v>0.6</v>
      </c>
      <c r="K14" s="37">
        <v>0.5</v>
      </c>
      <c r="L14" s="37">
        <v>0.5</v>
      </c>
      <c r="M14" s="37">
        <v>0.5</v>
      </c>
      <c r="N14" s="37">
        <v>0.5</v>
      </c>
      <c r="O14" s="37">
        <v>0.5</v>
      </c>
      <c r="P14" s="37">
        <v>0.5</v>
      </c>
      <c r="Q14" s="37">
        <v>0.5</v>
      </c>
      <c r="R14" s="37">
        <v>0.6</v>
      </c>
      <c r="S14" s="37">
        <v>0.6</v>
      </c>
      <c r="T14" s="37">
        <v>0.6</v>
      </c>
      <c r="U14" s="37">
        <v>0.6</v>
      </c>
      <c r="V14" s="37">
        <v>0.6</v>
      </c>
      <c r="W14" s="37">
        <v>0.6</v>
      </c>
      <c r="X14" s="37">
        <v>0.6</v>
      </c>
      <c r="Y14" s="37">
        <v>0.6</v>
      </c>
      <c r="Z14" s="37">
        <v>0.6</v>
      </c>
      <c r="AA14" s="37">
        <v>0.6</v>
      </c>
      <c r="AB14" s="37">
        <v>0.6</v>
      </c>
      <c r="AC14" s="37">
        <v>0.6</v>
      </c>
      <c r="AE14" s="32"/>
      <c r="AF14" s="23"/>
      <c r="AG14" s="23"/>
      <c r="AH14" s="23"/>
    </row>
    <row r="15" spans="1:37" ht="15" customHeight="1" x14ac:dyDescent="0.35">
      <c r="A15" s="35" t="s">
        <v>259</v>
      </c>
      <c r="B15" s="205" t="s">
        <v>255</v>
      </c>
      <c r="C15" s="205" t="s">
        <v>255</v>
      </c>
      <c r="D15" s="38" t="s">
        <v>285</v>
      </c>
      <c r="E15" s="39">
        <f>E14</f>
        <v>0.3</v>
      </c>
      <c r="F15" s="39">
        <v>0.3</v>
      </c>
      <c r="H15" s="39">
        <v>0.3</v>
      </c>
      <c r="I15" s="39">
        <v>0.4</v>
      </c>
      <c r="J15" s="39">
        <v>0.4</v>
      </c>
      <c r="K15" s="39">
        <v>0.6</v>
      </c>
      <c r="L15" s="39">
        <v>0.6</v>
      </c>
      <c r="M15" s="39">
        <v>0.7</v>
      </c>
      <c r="N15" s="39">
        <v>0.7</v>
      </c>
      <c r="O15" s="39">
        <v>0.7</v>
      </c>
      <c r="P15" s="39">
        <v>0.8</v>
      </c>
      <c r="Q15" s="39">
        <v>0.7</v>
      </c>
      <c r="R15" s="39">
        <v>0.7</v>
      </c>
      <c r="S15" s="39">
        <v>0.7</v>
      </c>
      <c r="T15" s="39">
        <v>0.7</v>
      </c>
      <c r="U15" s="39">
        <v>0.7</v>
      </c>
      <c r="V15" s="39">
        <v>0.7</v>
      </c>
      <c r="W15" s="39">
        <v>0.7</v>
      </c>
      <c r="X15" s="39">
        <v>0.7</v>
      </c>
      <c r="Y15" s="39">
        <v>0.7</v>
      </c>
      <c r="Z15" s="39">
        <v>0.7</v>
      </c>
      <c r="AA15" s="39">
        <v>0.7</v>
      </c>
      <c r="AB15" s="39">
        <v>0.8</v>
      </c>
      <c r="AC15" s="39">
        <v>0.8</v>
      </c>
      <c r="AE15" s="32">
        <f>- (F15-F14)</f>
        <v>0.10000000000000003</v>
      </c>
      <c r="AF15" s="34">
        <f>SUM(F14:AC14)-SUM(F15:AC15)</f>
        <v>-2.1000000000000014</v>
      </c>
      <c r="AG15" s="34">
        <f>SUM(F14:P14)-SUM(F15:P15)</f>
        <v>-0.5</v>
      </c>
      <c r="AH15" s="23">
        <f>SUMPRODUCT(F14:AC14,$F$49:$AC$49)-SUMPRODUCT(F15:AC15,$F$49:$AC$49)</f>
        <v>-0.81421739433848206</v>
      </c>
      <c r="AI15" s="47">
        <f>SUMPRODUCT(F14:P14,$F$49:$P$49)-SUMPRODUCT(F15:P15,$F$49:$P$49)</f>
        <v>-0.20208579813438421</v>
      </c>
      <c r="AJ15" s="25">
        <f>SUM(F14:AC14)</f>
        <v>12.699999999999996</v>
      </c>
      <c r="AK15" s="22">
        <f>SUMPRODUCT(F14:AC14,$F$49:$AC$49)</f>
        <v>6.7036262280293144</v>
      </c>
    </row>
    <row r="16" spans="1:37" ht="15" customHeight="1" x14ac:dyDescent="0.35">
      <c r="A16" s="35" t="s">
        <v>235</v>
      </c>
      <c r="B16" s="204" t="s">
        <v>235</v>
      </c>
      <c r="C16" s="204" t="s">
        <v>250</v>
      </c>
      <c r="D16" s="36" t="s">
        <v>284</v>
      </c>
      <c r="E16" s="37">
        <v>2.7</v>
      </c>
      <c r="F16" s="37">
        <v>2.9</v>
      </c>
      <c r="H16" s="37">
        <v>3.1</v>
      </c>
      <c r="I16" s="37">
        <v>3.8</v>
      </c>
      <c r="J16" s="37">
        <v>3.9</v>
      </c>
      <c r="K16" s="37">
        <v>4</v>
      </c>
      <c r="L16" s="37">
        <v>4.2</v>
      </c>
      <c r="M16" s="37">
        <v>4.3</v>
      </c>
      <c r="N16" s="37">
        <v>4.4000000000000004</v>
      </c>
      <c r="O16" s="37">
        <v>4.5</v>
      </c>
      <c r="P16" s="37">
        <v>4.5999999999999996</v>
      </c>
      <c r="Q16" s="37">
        <v>4.5999999999999996</v>
      </c>
      <c r="R16" s="37">
        <v>4.8</v>
      </c>
      <c r="S16" s="37">
        <v>5</v>
      </c>
      <c r="T16" s="37">
        <v>5.0999999999999996</v>
      </c>
      <c r="U16" s="37">
        <v>5.2</v>
      </c>
      <c r="V16" s="37">
        <v>5.3</v>
      </c>
      <c r="W16" s="37">
        <v>5.4</v>
      </c>
      <c r="X16" s="37">
        <v>5.6</v>
      </c>
      <c r="Y16" s="37">
        <v>5.8</v>
      </c>
      <c r="Z16" s="37">
        <v>5.9</v>
      </c>
      <c r="AA16" s="37">
        <v>6</v>
      </c>
      <c r="AB16" s="37">
        <v>6.2</v>
      </c>
      <c r="AC16" s="37">
        <v>6.3</v>
      </c>
      <c r="AE16" s="32"/>
      <c r="AF16" s="23"/>
      <c r="AG16" s="23"/>
      <c r="AH16" s="23"/>
    </row>
    <row r="17" spans="1:37" ht="15" customHeight="1" x14ac:dyDescent="0.35">
      <c r="A17" s="35" t="s">
        <v>235</v>
      </c>
      <c r="B17" s="205" t="s">
        <v>250</v>
      </c>
      <c r="C17" s="205" t="s">
        <v>250</v>
      </c>
      <c r="D17" s="38" t="s">
        <v>285</v>
      </c>
      <c r="E17" s="39">
        <f>E16</f>
        <v>2.7</v>
      </c>
      <c r="F17" s="39">
        <v>1.5</v>
      </c>
      <c r="H17" s="39">
        <v>1.6</v>
      </c>
      <c r="I17" s="39">
        <v>1.9</v>
      </c>
      <c r="J17" s="39">
        <v>2.1</v>
      </c>
      <c r="K17" s="39">
        <v>2.7</v>
      </c>
      <c r="L17" s="39">
        <v>3.1</v>
      </c>
      <c r="M17" s="39">
        <v>3.4</v>
      </c>
      <c r="N17" s="39">
        <v>3.5</v>
      </c>
      <c r="O17" s="39">
        <v>3.5</v>
      </c>
      <c r="P17" s="39">
        <v>3.5</v>
      </c>
      <c r="Q17" s="39">
        <v>3.3</v>
      </c>
      <c r="R17" s="39">
        <v>3.3</v>
      </c>
      <c r="S17" s="39">
        <v>3.2</v>
      </c>
      <c r="T17" s="39">
        <v>3.3</v>
      </c>
      <c r="U17" s="39">
        <v>3.4</v>
      </c>
      <c r="V17" s="39">
        <v>3.4</v>
      </c>
      <c r="W17" s="39">
        <v>3.5</v>
      </c>
      <c r="X17" s="39">
        <v>3.6</v>
      </c>
      <c r="Y17" s="39">
        <v>3.7</v>
      </c>
      <c r="Z17" s="39">
        <v>3.8</v>
      </c>
      <c r="AA17" s="39">
        <v>3.8</v>
      </c>
      <c r="AB17" s="39">
        <v>3.9</v>
      </c>
      <c r="AC17" s="39">
        <v>4</v>
      </c>
      <c r="AE17" s="32">
        <f>- (F17-F16)</f>
        <v>1.4</v>
      </c>
      <c r="AF17" s="34">
        <f>SUM(F16:AC16)-SUM(F17:AC17)</f>
        <v>37.900000000000006</v>
      </c>
      <c r="AG17" s="34">
        <f>SUM(F16:P16)-SUM(F17:P17)</f>
        <v>12.900000000000002</v>
      </c>
      <c r="AH17" s="23">
        <f>SUMPRODUCT(F16:AC16,$F$49:$AC$49)-SUMPRODUCT(F17:AC17,$F$49:$AC$49)</f>
        <v>19.309802396507017</v>
      </c>
      <c r="AI17" s="47">
        <f>SUMPRODUCT(F16:P16,$F$49:$P$49)-SUMPRODUCT(F17:P17,$F$49:$P$49)</f>
        <v>9.9661234941968821</v>
      </c>
      <c r="AJ17" s="25">
        <f>SUM(F16:AC16)</f>
        <v>110.9</v>
      </c>
      <c r="AK17" s="22">
        <f>SUMPRODUCT(F16:AC16,$F$49:$AC$49)</f>
        <v>56.175809994873319</v>
      </c>
    </row>
    <row r="18" spans="1:37" ht="15" customHeight="1" x14ac:dyDescent="0.35">
      <c r="A18" s="35" t="s">
        <v>259</v>
      </c>
      <c r="B18" s="204" t="s">
        <v>259</v>
      </c>
      <c r="C18" s="204" t="s">
        <v>257</v>
      </c>
      <c r="D18" s="36" t="s">
        <v>284</v>
      </c>
      <c r="E18" s="37">
        <v>0.7</v>
      </c>
      <c r="F18" s="37">
        <v>0.7</v>
      </c>
      <c r="H18" s="37">
        <v>0.8</v>
      </c>
      <c r="I18" s="37">
        <v>0.9</v>
      </c>
      <c r="J18" s="37">
        <v>0.9</v>
      </c>
      <c r="K18" s="37">
        <v>0.9</v>
      </c>
      <c r="L18" s="37">
        <v>0.9</v>
      </c>
      <c r="M18" s="37">
        <v>0.9</v>
      </c>
      <c r="N18" s="37">
        <v>1</v>
      </c>
      <c r="O18" s="37">
        <v>1</v>
      </c>
      <c r="P18" s="37">
        <v>1</v>
      </c>
      <c r="Q18" s="37">
        <v>1</v>
      </c>
      <c r="R18" s="37">
        <v>1</v>
      </c>
      <c r="S18" s="37">
        <v>1.1000000000000001</v>
      </c>
      <c r="T18" s="37">
        <v>1.1000000000000001</v>
      </c>
      <c r="U18" s="37">
        <v>1.1000000000000001</v>
      </c>
      <c r="V18" s="37">
        <v>1.1000000000000001</v>
      </c>
      <c r="W18" s="37">
        <v>1.2</v>
      </c>
      <c r="X18" s="37">
        <v>1.2</v>
      </c>
      <c r="Y18" s="37">
        <v>1.2</v>
      </c>
      <c r="Z18" s="37">
        <v>1.3</v>
      </c>
      <c r="AA18" s="37">
        <v>1.3</v>
      </c>
      <c r="AB18" s="37">
        <v>1.3</v>
      </c>
      <c r="AC18" s="37">
        <v>1.4</v>
      </c>
      <c r="AE18" s="32"/>
      <c r="AF18" s="23"/>
      <c r="AG18" s="23"/>
      <c r="AH18" s="23"/>
    </row>
    <row r="19" spans="1:37" ht="15" customHeight="1" x14ac:dyDescent="0.35">
      <c r="A19" s="35" t="s">
        <v>259</v>
      </c>
      <c r="B19" s="205" t="s">
        <v>257</v>
      </c>
      <c r="C19" s="205" t="s">
        <v>257</v>
      </c>
      <c r="D19" s="38" t="s">
        <v>285</v>
      </c>
      <c r="E19" s="39">
        <f>E18</f>
        <v>0.7</v>
      </c>
      <c r="F19" s="39">
        <v>0.4</v>
      </c>
      <c r="H19" s="39">
        <v>0.4</v>
      </c>
      <c r="I19" s="39">
        <v>0.5</v>
      </c>
      <c r="J19" s="39">
        <v>0.5</v>
      </c>
      <c r="K19" s="39">
        <v>0.5</v>
      </c>
      <c r="L19" s="39">
        <v>0.6</v>
      </c>
      <c r="M19" s="39">
        <v>0.6</v>
      </c>
      <c r="N19" s="39">
        <v>0.6</v>
      </c>
      <c r="O19" s="39">
        <v>0.6</v>
      </c>
      <c r="P19" s="39">
        <v>0.6</v>
      </c>
      <c r="Q19" s="39">
        <v>0.6</v>
      </c>
      <c r="R19" s="39">
        <v>0.6</v>
      </c>
      <c r="S19" s="39">
        <v>0.6</v>
      </c>
      <c r="T19" s="39">
        <v>0.6</v>
      </c>
      <c r="U19" s="39">
        <v>0.6</v>
      </c>
      <c r="V19" s="39">
        <v>0.6</v>
      </c>
      <c r="W19" s="39">
        <v>0.7</v>
      </c>
      <c r="X19" s="39">
        <v>0.7</v>
      </c>
      <c r="Y19" s="39">
        <v>0.7</v>
      </c>
      <c r="Z19" s="39">
        <v>0.7</v>
      </c>
      <c r="AA19" s="39">
        <v>0.7</v>
      </c>
      <c r="AB19" s="39">
        <v>0.7</v>
      </c>
      <c r="AC19" s="39">
        <v>0.8</v>
      </c>
      <c r="AE19" s="32">
        <f>- (F19-F18)</f>
        <v>0.29999999999999993</v>
      </c>
      <c r="AF19" s="34">
        <f>SUM(F18:AC18)-SUM(F19:AC19)</f>
        <v>10.400000000000004</v>
      </c>
      <c r="AG19" s="34">
        <f>SUM(F18:P18)-SUM(F19:P19)</f>
        <v>3.7000000000000011</v>
      </c>
      <c r="AH19" s="23">
        <f>SUMPRODUCT(F18:AC18,$F$49:$AC$49)-SUMPRODUCT(F19:AC19,$F$49:$AC$49)</f>
        <v>5.2919598633789589</v>
      </c>
      <c r="AI19" s="47">
        <f>SUMPRODUCT(F18:P18,$F$49:$P$49)-SUMPRODUCT(F19:P19,$F$49:$P$49)</f>
        <v>2.7699968088125697</v>
      </c>
      <c r="AJ19" s="25">
        <f>SUM(F18:AC18)</f>
        <v>24.299999999999997</v>
      </c>
      <c r="AK19" s="22">
        <f>SUMPRODUCT(F18:AC18,$F$49:$AC$49)</f>
        <v>12.455377014638918</v>
      </c>
    </row>
    <row r="20" spans="1:37" ht="15" customHeight="1" x14ac:dyDescent="0.35">
      <c r="A20" s="35" t="s">
        <v>234</v>
      </c>
      <c r="B20" s="204" t="s">
        <v>234</v>
      </c>
      <c r="C20" s="204" t="s">
        <v>243</v>
      </c>
      <c r="D20" s="36" t="s">
        <v>284</v>
      </c>
      <c r="E20" s="37">
        <v>56.1</v>
      </c>
      <c r="F20" s="37">
        <v>57.5</v>
      </c>
      <c r="H20" s="37">
        <v>58.9</v>
      </c>
      <c r="I20" s="37">
        <v>62.6</v>
      </c>
      <c r="J20" s="37">
        <v>66</v>
      </c>
      <c r="K20" s="37">
        <v>70.400000000000006</v>
      </c>
      <c r="L20" s="37">
        <v>73.2</v>
      </c>
      <c r="M20" s="37">
        <v>76.900000000000006</v>
      </c>
      <c r="N20" s="37">
        <v>80.099999999999994</v>
      </c>
      <c r="O20" s="37">
        <v>83.6</v>
      </c>
      <c r="P20" s="37">
        <v>86.4</v>
      </c>
      <c r="Q20" s="37">
        <v>89.7</v>
      </c>
      <c r="R20" s="37">
        <v>93.5</v>
      </c>
      <c r="S20" s="37">
        <v>96.8</v>
      </c>
      <c r="T20" s="37">
        <v>100.1</v>
      </c>
      <c r="U20" s="37">
        <v>103.8</v>
      </c>
      <c r="V20" s="37">
        <v>106.7</v>
      </c>
      <c r="W20" s="37">
        <v>110.1</v>
      </c>
      <c r="X20" s="37">
        <v>114.1</v>
      </c>
      <c r="Y20" s="37">
        <v>118.8</v>
      </c>
      <c r="Z20" s="37">
        <v>121.6</v>
      </c>
      <c r="AA20" s="37">
        <v>125.3</v>
      </c>
      <c r="AB20" s="37">
        <v>130.19999999999999</v>
      </c>
      <c r="AC20" s="37">
        <v>134.1</v>
      </c>
      <c r="AE20" s="32"/>
      <c r="AF20" s="23"/>
      <c r="AG20" s="23"/>
      <c r="AH20" s="23"/>
    </row>
    <row r="21" spans="1:37" ht="15" customHeight="1" x14ac:dyDescent="0.35">
      <c r="A21" s="35" t="s">
        <v>234</v>
      </c>
      <c r="B21" s="205" t="s">
        <v>243</v>
      </c>
      <c r="C21" s="205" t="s">
        <v>243</v>
      </c>
      <c r="D21" s="38" t="s">
        <v>285</v>
      </c>
      <c r="E21" s="39">
        <f>E20</f>
        <v>56.1</v>
      </c>
      <c r="F21" s="39">
        <v>33.200000000000003</v>
      </c>
      <c r="H21" s="39">
        <v>34.1</v>
      </c>
      <c r="I21" s="39">
        <v>36.6</v>
      </c>
      <c r="J21" s="39">
        <v>40.799999999999997</v>
      </c>
      <c r="K21" s="39">
        <v>50.1</v>
      </c>
      <c r="L21" s="39">
        <v>53.9</v>
      </c>
      <c r="M21" s="39">
        <v>55.4</v>
      </c>
      <c r="N21" s="39">
        <v>54.6</v>
      </c>
      <c r="O21" s="39">
        <v>54.6</v>
      </c>
      <c r="P21" s="39">
        <v>52.9</v>
      </c>
      <c r="Q21" s="39">
        <v>54</v>
      </c>
      <c r="R21" s="39">
        <v>55.7</v>
      </c>
      <c r="S21" s="39">
        <v>57.5</v>
      </c>
      <c r="T21" s="39">
        <v>59.8</v>
      </c>
      <c r="U21" s="39">
        <v>62.2</v>
      </c>
      <c r="V21" s="39">
        <v>64.2</v>
      </c>
      <c r="W21" s="39">
        <v>66.400000000000006</v>
      </c>
      <c r="X21" s="39">
        <v>68.8</v>
      </c>
      <c r="Y21" s="39">
        <v>71.599999999999994</v>
      </c>
      <c r="Z21" s="39">
        <v>73.5</v>
      </c>
      <c r="AA21" s="39">
        <v>75.900000000000006</v>
      </c>
      <c r="AB21" s="39">
        <v>78.8</v>
      </c>
      <c r="AC21" s="39">
        <v>81.3</v>
      </c>
      <c r="AE21" s="32">
        <f>- (F21-F20)</f>
        <v>24.299999999999997</v>
      </c>
      <c r="AF21" s="34">
        <f>SUM(F20:AC20)-SUM(F21:AC21)</f>
        <v>824.49999999999955</v>
      </c>
      <c r="AG21" s="34">
        <f>SUM(F20:P20)-SUM(F21:P21)</f>
        <v>249.40000000000003</v>
      </c>
      <c r="AH21" s="23">
        <f>SUMPRODUCT(F20:AC20,$F$49:$AC$49)-SUMPRODUCT(F21:AC21,$F$49:$AC$49)</f>
        <v>402.31864150065815</v>
      </c>
      <c r="AI21" s="47">
        <f>SUMPRODUCT(F20:P20,$F$49:$P$49)-SUMPRODUCT(F21:P21,$F$49:$P$49)</f>
        <v>185.78139401701452</v>
      </c>
      <c r="AJ21" s="25">
        <f>SUM(F20:AC20)</f>
        <v>2160.3999999999996</v>
      </c>
      <c r="AK21" s="22">
        <f>SUMPRODUCT(F20:AC20,$F$49:$AC$49)</f>
        <v>1069.560194905104</v>
      </c>
    </row>
    <row r="22" spans="1:37" ht="15" customHeight="1" x14ac:dyDescent="0.35">
      <c r="A22" s="35" t="s">
        <v>239</v>
      </c>
      <c r="B22" s="204" t="s">
        <v>239</v>
      </c>
      <c r="C22" s="204" t="s">
        <v>247</v>
      </c>
      <c r="D22" s="36" t="s">
        <v>284</v>
      </c>
      <c r="E22" s="37">
        <v>2.4</v>
      </c>
      <c r="F22" s="37">
        <v>2.6</v>
      </c>
      <c r="H22" s="37">
        <v>2.7</v>
      </c>
      <c r="I22" s="37">
        <v>3.2</v>
      </c>
      <c r="J22" s="37">
        <v>3</v>
      </c>
      <c r="K22" s="37">
        <v>2.9</v>
      </c>
      <c r="L22" s="37">
        <v>2.9</v>
      </c>
      <c r="M22" s="37">
        <v>2.8</v>
      </c>
      <c r="N22" s="37">
        <v>2.8</v>
      </c>
      <c r="O22" s="37">
        <v>2.7</v>
      </c>
      <c r="P22" s="37">
        <v>2.7</v>
      </c>
      <c r="Q22" s="37">
        <v>2.5</v>
      </c>
      <c r="R22" s="37">
        <v>2.6</v>
      </c>
      <c r="S22" s="37">
        <v>2.5</v>
      </c>
      <c r="T22" s="37">
        <v>2.5</v>
      </c>
      <c r="U22" s="37">
        <v>2.5</v>
      </c>
      <c r="V22" s="37">
        <v>2.5</v>
      </c>
      <c r="W22" s="37">
        <v>2.4</v>
      </c>
      <c r="X22" s="37">
        <v>2.4</v>
      </c>
      <c r="Y22" s="37">
        <v>2.2999999999999998</v>
      </c>
      <c r="Z22" s="37">
        <v>2.4</v>
      </c>
      <c r="AA22" s="37">
        <v>2.2000000000000002</v>
      </c>
      <c r="AB22" s="37">
        <v>2.2000000000000002</v>
      </c>
      <c r="AC22" s="37">
        <v>2.1</v>
      </c>
      <c r="AE22" s="32"/>
      <c r="AF22" s="23"/>
      <c r="AG22" s="23"/>
      <c r="AH22" s="23"/>
    </row>
    <row r="23" spans="1:37" ht="15" customHeight="1" x14ac:dyDescent="0.35">
      <c r="A23" s="35" t="s">
        <v>239</v>
      </c>
      <c r="B23" s="205" t="s">
        <v>247</v>
      </c>
      <c r="C23" s="205" t="s">
        <v>247</v>
      </c>
      <c r="D23" s="38" t="s">
        <v>285</v>
      </c>
      <c r="E23" s="39">
        <f>E22</f>
        <v>2.4</v>
      </c>
      <c r="F23" s="39">
        <v>1.7</v>
      </c>
      <c r="H23" s="39">
        <v>1.7</v>
      </c>
      <c r="I23" s="39">
        <v>1.9</v>
      </c>
      <c r="J23" s="39">
        <v>2</v>
      </c>
      <c r="K23" s="39">
        <v>2.4</v>
      </c>
      <c r="L23" s="39">
        <v>2.5</v>
      </c>
      <c r="M23" s="39">
        <v>2.6</v>
      </c>
      <c r="N23" s="39">
        <v>2.6</v>
      </c>
      <c r="O23" s="39">
        <v>2.5</v>
      </c>
      <c r="P23" s="39">
        <v>2.5</v>
      </c>
      <c r="Q23" s="39">
        <v>2.2999999999999998</v>
      </c>
      <c r="R23" s="39">
        <v>2.2000000000000002</v>
      </c>
      <c r="S23" s="39">
        <v>2.2000000000000002</v>
      </c>
      <c r="T23" s="39">
        <v>2.2000000000000002</v>
      </c>
      <c r="U23" s="39">
        <v>2.2000000000000002</v>
      </c>
      <c r="V23" s="39">
        <v>2.2000000000000002</v>
      </c>
      <c r="W23" s="39">
        <v>2.1</v>
      </c>
      <c r="X23" s="39">
        <v>2.2000000000000002</v>
      </c>
      <c r="Y23" s="39">
        <v>2.1</v>
      </c>
      <c r="Z23" s="39">
        <v>2.2000000000000002</v>
      </c>
      <c r="AA23" s="39">
        <v>2.1</v>
      </c>
      <c r="AB23" s="39">
        <v>2.1</v>
      </c>
      <c r="AC23" s="39">
        <v>2.1</v>
      </c>
      <c r="AE23" s="32">
        <f>- (F23-F22)</f>
        <v>0.90000000000000013</v>
      </c>
      <c r="AF23" s="34">
        <f>SUM(F22:AC22)-SUM(F23:AC23)</f>
        <v>8.7999999999999829</v>
      </c>
      <c r="AG23" s="34">
        <f>SUM(F22:P22)-SUM(F23:P23)</f>
        <v>5.9000000000000021</v>
      </c>
      <c r="AH23" s="23">
        <f>SUMPRODUCT(F22:AC22,$F$49:$AC$49)-SUMPRODUCT(F23:AC23,$F$49:$AC$49)</f>
        <v>6.0493210183274755</v>
      </c>
      <c r="AI23" s="47">
        <f>SUMPRODUCT(F22:P22,$F$49:$P$49)-SUMPRODUCT(F23:P23,$F$49:$P$49)</f>
        <v>4.8255400350268332</v>
      </c>
      <c r="AJ23" s="25">
        <f>SUM(F22:AC22)</f>
        <v>59.4</v>
      </c>
      <c r="AK23" s="22">
        <f>SUMPRODUCT(F22:AC22,$F$49:$AC$49)</f>
        <v>33.496370616325656</v>
      </c>
    </row>
    <row r="24" spans="1:37" ht="15" customHeight="1" x14ac:dyDescent="0.35">
      <c r="A24" s="35" t="s">
        <v>236</v>
      </c>
      <c r="B24" s="204" t="s">
        <v>236</v>
      </c>
      <c r="C24" s="204" t="s">
        <v>245</v>
      </c>
      <c r="D24" s="36" t="s">
        <v>284</v>
      </c>
      <c r="E24" s="37">
        <v>23.2</v>
      </c>
      <c r="F24" s="37">
        <v>24.9</v>
      </c>
      <c r="H24" s="37">
        <v>26.6</v>
      </c>
      <c r="I24" s="37">
        <v>31.5</v>
      </c>
      <c r="J24" s="37">
        <v>31.6</v>
      </c>
      <c r="K24" s="37">
        <v>32.200000000000003</v>
      </c>
      <c r="L24" s="37">
        <v>33.299999999999997</v>
      </c>
      <c r="M24" s="37">
        <v>34</v>
      </c>
      <c r="N24" s="37">
        <v>35</v>
      </c>
      <c r="O24" s="37">
        <v>36</v>
      </c>
      <c r="P24" s="37">
        <v>36.9</v>
      </c>
      <c r="Q24" s="37">
        <v>37.700000000000003</v>
      </c>
      <c r="R24" s="37">
        <v>39.4</v>
      </c>
      <c r="S24" s="37">
        <v>40.4</v>
      </c>
      <c r="T24" s="37">
        <v>41.6</v>
      </c>
      <c r="U24" s="37">
        <v>42.9</v>
      </c>
      <c r="V24" s="37">
        <v>43.7</v>
      </c>
      <c r="W24" s="37">
        <v>44.7</v>
      </c>
      <c r="X24" s="37">
        <v>46.2</v>
      </c>
      <c r="Y24" s="37">
        <v>47.9</v>
      </c>
      <c r="Z24" s="37">
        <v>48.9</v>
      </c>
      <c r="AA24" s="37">
        <v>49.9</v>
      </c>
      <c r="AB24" s="37">
        <v>51.7</v>
      </c>
      <c r="AC24" s="37">
        <v>52.9</v>
      </c>
      <c r="AE24" s="32"/>
      <c r="AF24" s="23"/>
      <c r="AG24" s="23"/>
      <c r="AH24" s="23"/>
    </row>
    <row r="25" spans="1:37" ht="15" customHeight="1" x14ac:dyDescent="0.35">
      <c r="A25" s="35" t="s">
        <v>236</v>
      </c>
      <c r="B25" s="205" t="s">
        <v>245</v>
      </c>
      <c r="C25" s="205" t="s">
        <v>245</v>
      </c>
      <c r="D25" s="38" t="s">
        <v>285</v>
      </c>
      <c r="E25" s="39">
        <f>E24</f>
        <v>23.2</v>
      </c>
      <c r="F25" s="39">
        <v>13.5</v>
      </c>
      <c r="H25" s="39">
        <v>14</v>
      </c>
      <c r="I25" s="39">
        <v>15.9</v>
      </c>
      <c r="J25" s="39">
        <v>17.3</v>
      </c>
      <c r="K25" s="39">
        <v>25.7</v>
      </c>
      <c r="L25" s="39">
        <v>26.8</v>
      </c>
      <c r="M25" s="39">
        <v>27.5</v>
      </c>
      <c r="N25" s="39">
        <v>27.2</v>
      </c>
      <c r="O25" s="39">
        <v>27.3</v>
      </c>
      <c r="P25" s="39">
        <v>27.6</v>
      </c>
      <c r="Q25" s="39">
        <v>26.9</v>
      </c>
      <c r="R25" s="39">
        <v>27.2</v>
      </c>
      <c r="S25" s="39">
        <v>27.5</v>
      </c>
      <c r="T25" s="39">
        <v>28</v>
      </c>
      <c r="U25" s="39">
        <v>28.8</v>
      </c>
      <c r="V25" s="39">
        <v>29.2</v>
      </c>
      <c r="W25" s="39">
        <v>29.9</v>
      </c>
      <c r="X25" s="39">
        <v>30.9</v>
      </c>
      <c r="Y25" s="39">
        <v>31.9</v>
      </c>
      <c r="Z25" s="39">
        <v>32.5</v>
      </c>
      <c r="AA25" s="39">
        <v>33.1</v>
      </c>
      <c r="AB25" s="39">
        <v>34.299999999999997</v>
      </c>
      <c r="AC25" s="39">
        <v>35.1</v>
      </c>
      <c r="AE25" s="32">
        <f>- (F25-F24)</f>
        <v>11.399999999999999</v>
      </c>
      <c r="AF25" s="34">
        <f>SUM(F24:AC24)-SUM(F25:AC25)</f>
        <v>291.80000000000018</v>
      </c>
      <c r="AG25" s="34">
        <f>SUM(F24:P24)-SUM(F25:P25)</f>
        <v>99.200000000000017</v>
      </c>
      <c r="AH25" s="23">
        <f>SUMPRODUCT(F24:AC24,$F$49:$AC$49)-SUMPRODUCT(F25:AC25,$F$49:$AC$49)</f>
        <v>148.89914580387614</v>
      </c>
      <c r="AI25" s="47">
        <f>SUMPRODUCT(F24:P24,$F$49:$P$49)-SUMPRODUCT(F25:P25,$F$49:$P$49)</f>
        <v>76.763559620161772</v>
      </c>
      <c r="AJ25" s="25">
        <f>SUM(F24:AC24)</f>
        <v>909.90000000000009</v>
      </c>
      <c r="AK25" s="22">
        <f>SUMPRODUCT(F24:AC24,$F$49:$AC$49)</f>
        <v>459.95786223527125</v>
      </c>
    </row>
    <row r="26" spans="1:37" ht="15" customHeight="1" x14ac:dyDescent="0.35">
      <c r="A26" s="35" t="s">
        <v>235</v>
      </c>
      <c r="B26" s="204" t="s">
        <v>235</v>
      </c>
      <c r="C26" s="204" t="s">
        <v>254</v>
      </c>
      <c r="D26" s="36" t="s">
        <v>284</v>
      </c>
      <c r="E26" s="37">
        <v>28.6</v>
      </c>
      <c r="F26" s="37">
        <v>28.7</v>
      </c>
      <c r="H26" s="37">
        <v>28.8</v>
      </c>
      <c r="I26" s="37">
        <v>29.4</v>
      </c>
      <c r="J26" s="37">
        <v>30.5</v>
      </c>
      <c r="K26" s="37">
        <v>31.5</v>
      </c>
      <c r="L26" s="37">
        <v>32.299999999999997</v>
      </c>
      <c r="M26" s="37">
        <v>33.299999999999997</v>
      </c>
      <c r="N26" s="37">
        <v>34.4</v>
      </c>
      <c r="O26" s="37">
        <v>35.6</v>
      </c>
      <c r="P26" s="37">
        <v>36.6</v>
      </c>
      <c r="Q26" s="37">
        <v>37.6</v>
      </c>
      <c r="R26" s="37">
        <v>39</v>
      </c>
      <c r="S26" s="37">
        <v>40.200000000000003</v>
      </c>
      <c r="T26" s="37">
        <v>41.4</v>
      </c>
      <c r="U26" s="37">
        <v>42.7</v>
      </c>
      <c r="V26" s="37">
        <v>43.8</v>
      </c>
      <c r="W26" s="37">
        <v>45</v>
      </c>
      <c r="X26" s="37">
        <v>46.4</v>
      </c>
      <c r="Y26" s="37">
        <v>47.9</v>
      </c>
      <c r="Z26" s="37">
        <v>49.1</v>
      </c>
      <c r="AA26" s="37">
        <v>50.3</v>
      </c>
      <c r="AB26" s="37">
        <v>51.9</v>
      </c>
      <c r="AC26" s="37">
        <v>53.2</v>
      </c>
      <c r="AE26" s="32"/>
      <c r="AF26" s="23"/>
      <c r="AG26" s="23"/>
      <c r="AH26" s="23"/>
    </row>
    <row r="27" spans="1:37" ht="15" customHeight="1" x14ac:dyDescent="0.35">
      <c r="A27" s="35" t="s">
        <v>235</v>
      </c>
      <c r="B27" s="205" t="s">
        <v>254</v>
      </c>
      <c r="C27" s="205" t="s">
        <v>254</v>
      </c>
      <c r="D27" s="38" t="s">
        <v>285</v>
      </c>
      <c r="E27" s="39">
        <f>E26</f>
        <v>28.6</v>
      </c>
      <c r="F27" s="39">
        <v>15.6</v>
      </c>
      <c r="H27" s="39">
        <v>15.7</v>
      </c>
      <c r="I27" s="39">
        <v>16.399999999999999</v>
      </c>
      <c r="J27" s="39">
        <v>17</v>
      </c>
      <c r="K27" s="39">
        <v>16.8</v>
      </c>
      <c r="L27" s="39">
        <v>16.899999999999999</v>
      </c>
      <c r="M27" s="39">
        <v>16.600000000000001</v>
      </c>
      <c r="N27" s="39">
        <v>16.7</v>
      </c>
      <c r="O27" s="39">
        <v>17.600000000000001</v>
      </c>
      <c r="P27" s="39">
        <v>17.600000000000001</v>
      </c>
      <c r="Q27" s="39">
        <v>18.8</v>
      </c>
      <c r="R27" s="39">
        <v>19.899999999999999</v>
      </c>
      <c r="S27" s="39">
        <v>20.7</v>
      </c>
      <c r="T27" s="39">
        <v>21.5</v>
      </c>
      <c r="U27" s="39">
        <v>22.3</v>
      </c>
      <c r="V27" s="39">
        <v>22.9</v>
      </c>
      <c r="W27" s="39">
        <v>23.5</v>
      </c>
      <c r="X27" s="39">
        <v>24.2</v>
      </c>
      <c r="Y27" s="39">
        <v>24.9</v>
      </c>
      <c r="Z27" s="39">
        <v>25.5</v>
      </c>
      <c r="AA27" s="39">
        <v>26.2</v>
      </c>
      <c r="AB27" s="39">
        <v>26.9</v>
      </c>
      <c r="AC27" s="39">
        <v>27.6</v>
      </c>
      <c r="AE27" s="32">
        <f>- (F27-F26)</f>
        <v>13.1</v>
      </c>
      <c r="AF27" s="34">
        <f>SUM(F26:AC26)-SUM(F27:AC27)</f>
        <v>437.8</v>
      </c>
      <c r="AG27" s="34">
        <f>SUM(F26:P26)-SUM(F27:P27)</f>
        <v>154.20000000000007</v>
      </c>
      <c r="AH27" s="23">
        <f>SUMPRODUCT(F26:AC26,$F$49:$AC$49)-SUMPRODUCT(F27:AC27,$F$49:$AC$49)</f>
        <v>220.7194682425216</v>
      </c>
      <c r="AI27" s="47">
        <f>SUMPRODUCT(F26:P26,$F$49:$P$49)-SUMPRODUCT(F27:P27,$F$49:$P$49)</f>
        <v>113.49518214061271</v>
      </c>
      <c r="AJ27" s="25">
        <f>SUM(F26:AC26)</f>
        <v>909.59999999999991</v>
      </c>
      <c r="AK27" s="22">
        <f>SUMPRODUCT(F26:AC26,$F$49:$AC$49)</f>
        <v>460.3243758309809</v>
      </c>
    </row>
    <row r="28" spans="1:37" ht="15" customHeight="1" x14ac:dyDescent="0.35">
      <c r="A28" s="35" t="s">
        <v>235</v>
      </c>
      <c r="B28" s="204" t="s">
        <v>235</v>
      </c>
      <c r="C28" s="204" t="s">
        <v>256</v>
      </c>
      <c r="D28" s="36" t="s">
        <v>284</v>
      </c>
      <c r="E28" s="37">
        <v>93.8</v>
      </c>
      <c r="F28" s="37">
        <v>99.1</v>
      </c>
      <c r="H28" s="37">
        <v>104.1</v>
      </c>
      <c r="I28" s="37">
        <v>115.9</v>
      </c>
      <c r="J28" s="37">
        <v>117.9</v>
      </c>
      <c r="K28" s="37">
        <v>119.5</v>
      </c>
      <c r="L28" s="37">
        <v>123.5</v>
      </c>
      <c r="M28" s="37">
        <v>125.9</v>
      </c>
      <c r="N28" s="37">
        <v>129.5</v>
      </c>
      <c r="O28" s="37">
        <v>133</v>
      </c>
      <c r="P28" s="37">
        <v>136.30000000000001</v>
      </c>
      <c r="Q28" s="37">
        <v>138.9</v>
      </c>
      <c r="R28" s="37">
        <v>144.6</v>
      </c>
      <c r="S28" s="37">
        <v>148.4</v>
      </c>
      <c r="T28" s="37">
        <v>152.6</v>
      </c>
      <c r="U28" s="37">
        <v>157.30000000000001</v>
      </c>
      <c r="V28" s="37">
        <v>160.5</v>
      </c>
      <c r="W28" s="37">
        <v>164.2</v>
      </c>
      <c r="X28" s="37">
        <v>169.4</v>
      </c>
      <c r="Y28" s="37">
        <v>174.6</v>
      </c>
      <c r="Z28" s="37">
        <v>179</v>
      </c>
      <c r="AA28" s="37">
        <v>182.4</v>
      </c>
      <c r="AB28" s="37">
        <v>188.2</v>
      </c>
      <c r="AC28" s="37">
        <v>192.6</v>
      </c>
      <c r="AE28" s="32"/>
      <c r="AF28" s="23"/>
      <c r="AG28" s="23"/>
      <c r="AH28" s="23"/>
    </row>
    <row r="29" spans="1:37" ht="15" customHeight="1" x14ac:dyDescent="0.35">
      <c r="A29" s="35" t="s">
        <v>235</v>
      </c>
      <c r="B29" s="205" t="s">
        <v>256</v>
      </c>
      <c r="C29" s="205" t="s">
        <v>256</v>
      </c>
      <c r="D29" s="38" t="s">
        <v>285</v>
      </c>
      <c r="E29" s="39">
        <f>E28</f>
        <v>93.8</v>
      </c>
      <c r="F29" s="39">
        <v>62.5</v>
      </c>
      <c r="H29" s="39">
        <v>64.2</v>
      </c>
      <c r="I29" s="39">
        <v>69.599999999999994</v>
      </c>
      <c r="J29" s="39">
        <v>73</v>
      </c>
      <c r="K29" s="39">
        <v>101.1</v>
      </c>
      <c r="L29" s="39">
        <v>105.8</v>
      </c>
      <c r="M29" s="39">
        <v>110</v>
      </c>
      <c r="N29" s="39">
        <v>113.8</v>
      </c>
      <c r="O29" s="39">
        <v>120.1</v>
      </c>
      <c r="P29" s="39">
        <v>123.1</v>
      </c>
      <c r="Q29" s="39">
        <v>123.7</v>
      </c>
      <c r="R29" s="39">
        <v>127.3</v>
      </c>
      <c r="S29" s="39">
        <v>129.9</v>
      </c>
      <c r="T29" s="39">
        <v>133.19999999999999</v>
      </c>
      <c r="U29" s="39">
        <v>137</v>
      </c>
      <c r="V29" s="39">
        <v>139.80000000000001</v>
      </c>
      <c r="W29" s="39">
        <v>142.9</v>
      </c>
      <c r="X29" s="39">
        <v>147.30000000000001</v>
      </c>
      <c r="Y29" s="39">
        <v>151.69999999999999</v>
      </c>
      <c r="Z29" s="39">
        <v>155.4</v>
      </c>
      <c r="AA29" s="39">
        <v>158.4</v>
      </c>
      <c r="AB29" s="39">
        <v>163.19999999999999</v>
      </c>
      <c r="AC29" s="39">
        <v>167</v>
      </c>
      <c r="AE29" s="32">
        <f>- (F29-F28)</f>
        <v>36.599999999999994</v>
      </c>
      <c r="AF29" s="34">
        <f>SUM(F28:AC28)-SUM(F29:AC29)</f>
        <v>537.39999999999964</v>
      </c>
      <c r="AG29" s="34">
        <f>SUM(F28:P28)-SUM(F29:P29)</f>
        <v>261.5</v>
      </c>
      <c r="AH29" s="23">
        <f>SUMPRODUCT(F28:AC28,$F$49:$AC$49)-SUMPRODUCT(F29:AC29,$F$49:$AC$49)</f>
        <v>312.36458546059225</v>
      </c>
      <c r="AI29" s="47">
        <f>SUMPRODUCT(F28:P28,$F$49:$P$49)-SUMPRODUCT(F29:P29,$F$49:$P$49)</f>
        <v>209.13444563200824</v>
      </c>
      <c r="AJ29" s="25">
        <f>SUM(F28:AC28)</f>
        <v>3357.3999999999996</v>
      </c>
      <c r="AK29" s="22">
        <f>SUMPRODUCT(F28:AC28,$F$49:$AC$49)</f>
        <v>1706.2000668153712</v>
      </c>
    </row>
    <row r="30" spans="1:37" ht="15" customHeight="1" x14ac:dyDescent="0.35">
      <c r="A30" s="35" t="s">
        <v>233</v>
      </c>
      <c r="B30" s="204" t="s">
        <v>233</v>
      </c>
      <c r="C30" s="204" t="s">
        <v>185</v>
      </c>
      <c r="D30" s="36" t="s">
        <v>284</v>
      </c>
      <c r="E30" s="37">
        <v>3.9</v>
      </c>
      <c r="F30" s="37">
        <v>4.4000000000000004</v>
      </c>
      <c r="H30" s="37">
        <v>5</v>
      </c>
      <c r="I30" s="37">
        <v>7.4</v>
      </c>
      <c r="J30" s="37">
        <v>6.8</v>
      </c>
      <c r="K30" s="37">
        <v>6.6</v>
      </c>
      <c r="L30" s="37">
        <v>6.6</v>
      </c>
      <c r="M30" s="37">
        <v>6.5</v>
      </c>
      <c r="N30" s="37">
        <v>6.6</v>
      </c>
      <c r="O30" s="37">
        <v>6.7</v>
      </c>
      <c r="P30" s="37">
        <v>6.8</v>
      </c>
      <c r="Q30" s="37">
        <v>6.9</v>
      </c>
      <c r="R30" s="37">
        <v>7.3</v>
      </c>
      <c r="S30" s="37">
        <v>7.4</v>
      </c>
      <c r="T30" s="37">
        <v>7.6</v>
      </c>
      <c r="U30" s="37">
        <v>7.7</v>
      </c>
      <c r="V30" s="37">
        <v>7.7</v>
      </c>
      <c r="W30" s="37">
        <v>7.8</v>
      </c>
      <c r="X30" s="37">
        <v>8.1</v>
      </c>
      <c r="Y30" s="37">
        <v>8.5</v>
      </c>
      <c r="Z30" s="37">
        <v>8.5</v>
      </c>
      <c r="AA30" s="37">
        <v>8.6</v>
      </c>
      <c r="AB30" s="37">
        <v>9</v>
      </c>
      <c r="AC30" s="37">
        <v>9.1999999999999993</v>
      </c>
      <c r="AE30" s="32"/>
      <c r="AF30" s="23"/>
      <c r="AG30" s="23"/>
      <c r="AH30" s="23"/>
    </row>
    <row r="31" spans="1:37" ht="15" customHeight="1" x14ac:dyDescent="0.35">
      <c r="A31" s="35" t="s">
        <v>233</v>
      </c>
      <c r="B31" s="205" t="s">
        <v>185</v>
      </c>
      <c r="C31" s="205" t="s">
        <v>185</v>
      </c>
      <c r="D31" s="38" t="s">
        <v>285</v>
      </c>
      <c r="E31" s="39">
        <f>E30</f>
        <v>3.9</v>
      </c>
      <c r="F31" s="39">
        <v>1.4</v>
      </c>
      <c r="H31" s="39">
        <v>1.4</v>
      </c>
      <c r="I31" s="39">
        <v>2.1</v>
      </c>
      <c r="J31" s="39">
        <v>2.4</v>
      </c>
      <c r="K31" s="39">
        <v>2.8</v>
      </c>
      <c r="L31" s="39">
        <v>3</v>
      </c>
      <c r="M31" s="39">
        <v>3.3</v>
      </c>
      <c r="N31" s="39">
        <v>3.1</v>
      </c>
      <c r="O31" s="39">
        <v>2.9</v>
      </c>
      <c r="P31" s="39">
        <v>3</v>
      </c>
      <c r="Q31" s="39">
        <v>2.2999999999999998</v>
      </c>
      <c r="R31" s="39">
        <v>2</v>
      </c>
      <c r="S31" s="39">
        <v>1.6</v>
      </c>
      <c r="T31" s="39">
        <v>1.4</v>
      </c>
      <c r="U31" s="39">
        <v>1.3</v>
      </c>
      <c r="V31" s="39">
        <v>1.2</v>
      </c>
      <c r="W31" s="39">
        <v>1.1000000000000001</v>
      </c>
      <c r="X31" s="39">
        <v>1.1000000000000001</v>
      </c>
      <c r="Y31" s="39">
        <v>1.1000000000000001</v>
      </c>
      <c r="Z31" s="39">
        <v>1</v>
      </c>
      <c r="AA31" s="39">
        <v>0.9</v>
      </c>
      <c r="AB31" s="39">
        <v>0.9</v>
      </c>
      <c r="AC31" s="39">
        <v>0.9</v>
      </c>
      <c r="AE31" s="32">
        <f>- (F31-F30)</f>
        <v>3.0000000000000004</v>
      </c>
      <c r="AF31" s="34">
        <f>SUM(F30:AC30)-SUM(F31:AC31)</f>
        <v>125.49999999999999</v>
      </c>
      <c r="AG31" s="34">
        <f>SUM(F30:P30)-SUM(F31:P31)</f>
        <v>38</v>
      </c>
      <c r="AH31" s="23">
        <f>SUMPRODUCT(F30:AC30,$F$49:$AC$49)-SUMPRODUCT(F31:AC31,$F$49:$AC$49)</f>
        <v>61.214111540791556</v>
      </c>
      <c r="AI31" s="47">
        <f>SUMPRODUCT(F30:P30,$F$49:$P$49)-SUMPRODUCT(F31:P31,$F$49:$P$49)</f>
        <v>28.609021272721399</v>
      </c>
      <c r="AJ31" s="25">
        <f>SUM(F30:AC30)</f>
        <v>167.7</v>
      </c>
      <c r="AK31" s="22">
        <f>SUMPRODUCT(F30:AC30,$F$49:$AC$49)</f>
        <v>86.624967714502347</v>
      </c>
    </row>
    <row r="32" spans="1:37" ht="15" customHeight="1" x14ac:dyDescent="0.35">
      <c r="A32" s="35" t="s">
        <v>287</v>
      </c>
      <c r="B32" s="204" t="s">
        <v>287</v>
      </c>
      <c r="C32" s="204" t="s">
        <v>287</v>
      </c>
      <c r="D32" s="36" t="s">
        <v>284</v>
      </c>
      <c r="E32" s="37">
        <v>0.7</v>
      </c>
      <c r="F32" s="37">
        <v>0.8</v>
      </c>
      <c r="H32" s="37">
        <v>0.9</v>
      </c>
      <c r="I32" s="37">
        <v>1</v>
      </c>
      <c r="J32" s="37">
        <v>1</v>
      </c>
      <c r="K32" s="37">
        <v>1.1000000000000001</v>
      </c>
      <c r="L32" s="37">
        <v>1.1000000000000001</v>
      </c>
      <c r="M32" s="37">
        <v>1.1000000000000001</v>
      </c>
      <c r="N32" s="37">
        <v>1.1000000000000001</v>
      </c>
      <c r="O32" s="37">
        <v>1.2</v>
      </c>
      <c r="P32" s="37">
        <v>1.2</v>
      </c>
      <c r="Q32" s="37">
        <v>1.2</v>
      </c>
      <c r="R32" s="37">
        <v>1.2</v>
      </c>
      <c r="S32" s="37">
        <v>1.3</v>
      </c>
      <c r="T32" s="37">
        <v>1.3</v>
      </c>
      <c r="U32" s="37">
        <v>1.4</v>
      </c>
      <c r="V32" s="37">
        <v>1.4</v>
      </c>
      <c r="W32" s="37">
        <v>1.4</v>
      </c>
      <c r="X32" s="37">
        <v>1.5</v>
      </c>
      <c r="Y32" s="37">
        <v>1.5</v>
      </c>
      <c r="Z32" s="37">
        <v>1.5</v>
      </c>
      <c r="AA32" s="37">
        <v>1.6</v>
      </c>
      <c r="AB32" s="37">
        <v>1.6</v>
      </c>
      <c r="AC32" s="37">
        <v>1.6</v>
      </c>
      <c r="AE32" s="32"/>
      <c r="AF32" s="23"/>
      <c r="AG32" s="23"/>
      <c r="AH32" s="23"/>
    </row>
    <row r="33" spans="1:37" ht="15" customHeight="1" x14ac:dyDescent="0.35">
      <c r="A33" s="35" t="s">
        <v>287</v>
      </c>
      <c r="B33" s="205" t="s">
        <v>287</v>
      </c>
      <c r="C33" s="205" t="s">
        <v>287</v>
      </c>
      <c r="D33" s="38" t="s">
        <v>285</v>
      </c>
      <c r="E33" s="39">
        <f>E32</f>
        <v>0.7</v>
      </c>
      <c r="F33" s="39">
        <v>0.4</v>
      </c>
      <c r="H33" s="39">
        <v>0.4</v>
      </c>
      <c r="I33" s="39">
        <v>0.5</v>
      </c>
      <c r="J33" s="39">
        <v>0.5</v>
      </c>
      <c r="K33" s="39">
        <v>0.6</v>
      </c>
      <c r="L33" s="39">
        <v>0.7</v>
      </c>
      <c r="M33" s="39">
        <v>0.7</v>
      </c>
      <c r="N33" s="39">
        <v>0.7</v>
      </c>
      <c r="O33" s="39">
        <v>0.7</v>
      </c>
      <c r="P33" s="39">
        <v>0.7</v>
      </c>
      <c r="Q33" s="39">
        <v>0.7</v>
      </c>
      <c r="R33" s="39">
        <v>0.7</v>
      </c>
      <c r="S33" s="39">
        <v>0.7</v>
      </c>
      <c r="T33" s="39">
        <v>0.7</v>
      </c>
      <c r="U33" s="39">
        <v>0.7</v>
      </c>
      <c r="V33" s="39">
        <v>0.7</v>
      </c>
      <c r="W33" s="39">
        <v>0.7</v>
      </c>
      <c r="X33" s="39">
        <v>0.8</v>
      </c>
      <c r="Y33" s="39">
        <v>0.8</v>
      </c>
      <c r="Z33" s="39">
        <v>0.8</v>
      </c>
      <c r="AA33" s="39">
        <v>0.8</v>
      </c>
      <c r="AB33" s="39">
        <v>0.8</v>
      </c>
      <c r="AC33" s="39">
        <v>0.9</v>
      </c>
      <c r="AE33" s="32">
        <f>- (F33-F32)</f>
        <v>0.4</v>
      </c>
      <c r="AF33" s="34">
        <f>SUM(F32:AC32)-SUM(F33:AC33)</f>
        <v>13.299999999999999</v>
      </c>
      <c r="AG33" s="34">
        <f>SUM(F32:P32)-SUM(F33:P33)</f>
        <v>4.5999999999999979</v>
      </c>
      <c r="AH33" s="23">
        <f>SUMPRODUCT(F32:AC32,$F$49:$AC$49)-SUMPRODUCT(F33:AC33,$F$49:$AC$49)</f>
        <v>6.7260775518868527</v>
      </c>
      <c r="AI33" s="47">
        <f>SUMPRODUCT(F32:P32,$F$49:$P$49)-SUMPRODUCT(F33:P33,$F$49:$P$49)</f>
        <v>3.4560895638397895</v>
      </c>
      <c r="AJ33" s="25">
        <f>SUM(F32:AC32)</f>
        <v>29</v>
      </c>
      <c r="AK33" s="22">
        <f>SUMPRODUCT(F32:AC32,$F$49:$AC$49)</f>
        <v>14.757917894410667</v>
      </c>
    </row>
    <row r="34" spans="1:37" ht="15" customHeight="1" x14ac:dyDescent="0.35">
      <c r="A34" s="35" t="s">
        <v>236</v>
      </c>
      <c r="B34" s="204" t="s">
        <v>236</v>
      </c>
      <c r="C34" s="204" t="s">
        <v>251</v>
      </c>
      <c r="D34" s="36" t="s">
        <v>284</v>
      </c>
      <c r="E34" s="37">
        <v>8.8000000000000007</v>
      </c>
      <c r="F34" s="37">
        <v>9.6999999999999993</v>
      </c>
      <c r="H34" s="37">
        <v>10.3</v>
      </c>
      <c r="I34" s="37">
        <v>11.8</v>
      </c>
      <c r="J34" s="37">
        <v>12.3</v>
      </c>
      <c r="K34" s="37">
        <v>12.9</v>
      </c>
      <c r="L34" s="37">
        <v>14.1</v>
      </c>
      <c r="M34" s="37">
        <v>14.2</v>
      </c>
      <c r="N34" s="37">
        <v>14.6</v>
      </c>
      <c r="O34" s="37">
        <v>14.9</v>
      </c>
      <c r="P34" s="37">
        <v>15.2</v>
      </c>
      <c r="Q34" s="37">
        <v>15.3</v>
      </c>
      <c r="R34" s="37">
        <v>15.9</v>
      </c>
      <c r="S34" s="37">
        <v>16.2</v>
      </c>
      <c r="T34" s="37">
        <v>16.7</v>
      </c>
      <c r="U34" s="37">
        <v>17.100000000000001</v>
      </c>
      <c r="V34" s="37">
        <v>17.399999999999999</v>
      </c>
      <c r="W34" s="37">
        <v>17.7</v>
      </c>
      <c r="X34" s="37">
        <v>18.2</v>
      </c>
      <c r="Y34" s="37">
        <v>18.600000000000001</v>
      </c>
      <c r="Z34" s="37">
        <v>19.100000000000001</v>
      </c>
      <c r="AA34" s="37">
        <v>19.3</v>
      </c>
      <c r="AB34" s="37">
        <v>19.8</v>
      </c>
      <c r="AC34" s="37">
        <v>20.100000000000001</v>
      </c>
      <c r="AE34" s="32"/>
      <c r="AF34" s="23"/>
      <c r="AG34" s="23"/>
      <c r="AH34" s="23"/>
    </row>
    <row r="35" spans="1:37" ht="15" customHeight="1" x14ac:dyDescent="0.35">
      <c r="A35" s="35" t="s">
        <v>236</v>
      </c>
      <c r="B35" s="205" t="s">
        <v>251</v>
      </c>
      <c r="C35" s="205" t="s">
        <v>251</v>
      </c>
      <c r="D35" s="38" t="s">
        <v>285</v>
      </c>
      <c r="E35" s="39">
        <f>E34</f>
        <v>8.8000000000000007</v>
      </c>
      <c r="F35" s="39">
        <v>5.4</v>
      </c>
      <c r="H35" s="39">
        <v>5.7</v>
      </c>
      <c r="I35" s="39">
        <v>6.4</v>
      </c>
      <c r="J35" s="39">
        <v>7</v>
      </c>
      <c r="K35" s="39">
        <v>12.9</v>
      </c>
      <c r="L35" s="39">
        <v>13.7</v>
      </c>
      <c r="M35" s="39">
        <v>13.8</v>
      </c>
      <c r="N35" s="39">
        <v>13.9</v>
      </c>
      <c r="O35" s="39">
        <v>14.2</v>
      </c>
      <c r="P35" s="39">
        <v>14.3</v>
      </c>
      <c r="Q35" s="39">
        <v>14.2</v>
      </c>
      <c r="R35" s="39">
        <v>14.6</v>
      </c>
      <c r="S35" s="39">
        <v>14.9</v>
      </c>
      <c r="T35" s="39">
        <v>15.3</v>
      </c>
      <c r="U35" s="39">
        <v>15.7</v>
      </c>
      <c r="V35" s="39">
        <v>16</v>
      </c>
      <c r="W35" s="39">
        <v>16.399999999999999</v>
      </c>
      <c r="X35" s="39">
        <v>16.899999999999999</v>
      </c>
      <c r="Y35" s="39">
        <v>17.3</v>
      </c>
      <c r="Z35" s="39">
        <v>17.8</v>
      </c>
      <c r="AA35" s="39">
        <v>18</v>
      </c>
      <c r="AB35" s="39">
        <v>18.5</v>
      </c>
      <c r="AC35" s="39">
        <v>18.899999999999999</v>
      </c>
      <c r="AE35" s="32">
        <f>- (F35-F34)</f>
        <v>4.2999999999999989</v>
      </c>
      <c r="AF35" s="34">
        <f>SUM(F34:AC34)-SUM(F35:AC35)</f>
        <v>39.60000000000008</v>
      </c>
      <c r="AG35" s="34">
        <f>SUM(F34:P34)-SUM(F35:P35)</f>
        <v>22.700000000000003</v>
      </c>
      <c r="AH35" s="23">
        <f>SUMPRODUCT(F34:AC34,$F$49:$AC$49)-SUMPRODUCT(F35:AC35,$F$49:$AC$49)</f>
        <v>25.543525929949254</v>
      </c>
      <c r="AI35" s="47">
        <f>SUMPRODUCT(F34:P34,$F$49:$P$49)-SUMPRODUCT(F35:P35,$F$49:$P$49)</f>
        <v>19.000372139474649</v>
      </c>
      <c r="AJ35" s="25">
        <f>SUM(F34:AC34)</f>
        <v>361.40000000000009</v>
      </c>
      <c r="AK35" s="22">
        <f>SUMPRODUCT(F34:AC34,$F$49:$AC$49)</f>
        <v>183.43486873688951</v>
      </c>
    </row>
    <row r="36" spans="1:37" ht="15" customHeight="1" x14ac:dyDescent="0.35">
      <c r="A36" s="35" t="s">
        <v>288</v>
      </c>
      <c r="B36" s="204" t="s">
        <v>288</v>
      </c>
      <c r="C36" s="204" t="s">
        <v>249</v>
      </c>
      <c r="D36" s="36" t="s">
        <v>284</v>
      </c>
      <c r="E36" s="37">
        <v>2.2999999999999998</v>
      </c>
      <c r="F36" s="37">
        <v>2.6</v>
      </c>
      <c r="H36" s="37">
        <v>3.2</v>
      </c>
      <c r="I36" s="37">
        <v>5.3</v>
      </c>
      <c r="J36" s="37">
        <v>4.8</v>
      </c>
      <c r="K36" s="37">
        <v>4.5</v>
      </c>
      <c r="L36" s="37">
        <v>4.4000000000000004</v>
      </c>
      <c r="M36" s="37">
        <v>4.3</v>
      </c>
      <c r="N36" s="37">
        <v>4.4000000000000004</v>
      </c>
      <c r="O36" s="37">
        <v>4.4000000000000004</v>
      </c>
      <c r="P36" s="37">
        <v>4.4000000000000004</v>
      </c>
      <c r="Q36" s="37">
        <v>4.4000000000000004</v>
      </c>
      <c r="R36" s="37">
        <v>4.7</v>
      </c>
      <c r="S36" s="37">
        <v>4.7</v>
      </c>
      <c r="T36" s="37">
        <v>4.8</v>
      </c>
      <c r="U36" s="37">
        <v>4.9000000000000004</v>
      </c>
      <c r="V36" s="37">
        <v>4.8</v>
      </c>
      <c r="W36" s="37">
        <v>4.8</v>
      </c>
      <c r="X36" s="37">
        <v>5</v>
      </c>
      <c r="Y36" s="37">
        <v>5.2</v>
      </c>
      <c r="Z36" s="37">
        <v>5.2</v>
      </c>
      <c r="AA36" s="37">
        <v>5.2</v>
      </c>
      <c r="AB36" s="37">
        <v>5.4</v>
      </c>
      <c r="AC36" s="37">
        <v>5.5</v>
      </c>
      <c r="AE36" s="32"/>
      <c r="AF36" s="23"/>
      <c r="AG36" s="23"/>
      <c r="AH36" s="23"/>
    </row>
    <row r="37" spans="1:37" ht="15" customHeight="1" x14ac:dyDescent="0.35">
      <c r="A37" s="35" t="s">
        <v>288</v>
      </c>
      <c r="B37" s="205" t="s">
        <v>249</v>
      </c>
      <c r="C37" s="205" t="s">
        <v>249</v>
      </c>
      <c r="D37" s="38" t="s">
        <v>285</v>
      </c>
      <c r="E37" s="39">
        <f>E36</f>
        <v>2.2999999999999998</v>
      </c>
      <c r="F37" s="39">
        <v>0.3</v>
      </c>
      <c r="H37" s="39">
        <v>0.3</v>
      </c>
      <c r="I37" s="39">
        <v>0.9</v>
      </c>
      <c r="J37" s="39">
        <v>1.3</v>
      </c>
      <c r="K37" s="39">
        <v>2.5</v>
      </c>
      <c r="L37" s="39">
        <v>3.6</v>
      </c>
      <c r="M37" s="39">
        <v>4.5999999999999996</v>
      </c>
      <c r="N37" s="39">
        <v>5.0999999999999996</v>
      </c>
      <c r="O37" s="39">
        <v>5.5</v>
      </c>
      <c r="P37" s="39">
        <v>5.5</v>
      </c>
      <c r="Q37" s="39">
        <v>4.8</v>
      </c>
      <c r="R37" s="39">
        <v>4.5</v>
      </c>
      <c r="S37" s="39">
        <v>4.3</v>
      </c>
      <c r="T37" s="39">
        <v>4.2</v>
      </c>
      <c r="U37" s="39">
        <v>4.2</v>
      </c>
      <c r="V37" s="39">
        <v>4.2</v>
      </c>
      <c r="W37" s="39">
        <v>4.2</v>
      </c>
      <c r="X37" s="39">
        <v>4.3</v>
      </c>
      <c r="Y37" s="39">
        <v>4.5</v>
      </c>
      <c r="Z37" s="39">
        <v>4.5</v>
      </c>
      <c r="AA37" s="39">
        <v>4.5</v>
      </c>
      <c r="AB37" s="39">
        <v>4.5999999999999996</v>
      </c>
      <c r="AC37" s="39">
        <v>4.7</v>
      </c>
      <c r="AE37" s="32">
        <f>- (F37-F36)</f>
        <v>2.3000000000000003</v>
      </c>
      <c r="AF37" s="34">
        <f>SUM(F36:AC36)-SUM(F37:AC37)</f>
        <v>19.800000000000011</v>
      </c>
      <c r="AG37" s="34">
        <f>SUM(F36:P36)-SUM(F37:P37)</f>
        <v>12.700000000000003</v>
      </c>
      <c r="AH37" s="23">
        <f>SUMPRODUCT(F36:AC36,$F$49:$AC$49)-SUMPRODUCT(F37:AC37,$F$49:$AC$49)</f>
        <v>13.822610739226427</v>
      </c>
      <c r="AI37" s="47">
        <f>SUMPRODUCT(F36:P36,$F$49:$P$49)-SUMPRODUCT(F37:P37,$F$49:$P$49)</f>
        <v>11.39764669160072</v>
      </c>
      <c r="AJ37" s="25">
        <f>SUM(F36:AC36)</f>
        <v>106.90000000000002</v>
      </c>
      <c r="AK37" s="22">
        <f>SUMPRODUCT(F36:AC36,$F$49:$AC$49)</f>
        <v>56.039112415538021</v>
      </c>
    </row>
    <row r="38" spans="1:37" ht="15" customHeight="1" x14ac:dyDescent="0.35">
      <c r="A38" s="35" t="s">
        <v>260</v>
      </c>
      <c r="B38" s="204" t="s">
        <v>260</v>
      </c>
      <c r="C38" s="204" t="s">
        <v>246</v>
      </c>
      <c r="D38" s="36" t="s">
        <v>284</v>
      </c>
      <c r="E38" s="37">
        <v>35.4</v>
      </c>
      <c r="F38" s="37">
        <v>37.299999999999997</v>
      </c>
      <c r="H38" s="37">
        <v>39.200000000000003</v>
      </c>
      <c r="I38" s="37">
        <v>43.4</v>
      </c>
      <c r="J38" s="37">
        <v>43.6</v>
      </c>
      <c r="K38" s="37">
        <v>43.9</v>
      </c>
      <c r="L38" s="37">
        <v>44.9</v>
      </c>
      <c r="M38" s="37">
        <v>45.6</v>
      </c>
      <c r="N38" s="37">
        <v>47</v>
      </c>
      <c r="O38" s="37">
        <v>48.2</v>
      </c>
      <c r="P38" s="37">
        <v>49.4</v>
      </c>
      <c r="Q38" s="37">
        <v>50.3</v>
      </c>
      <c r="R38" s="37">
        <v>52.4</v>
      </c>
      <c r="S38" s="37">
        <v>53.8</v>
      </c>
      <c r="T38" s="37">
        <v>55.5</v>
      </c>
      <c r="U38" s="37">
        <v>57.2</v>
      </c>
      <c r="V38" s="37">
        <v>58.4</v>
      </c>
      <c r="W38" s="37">
        <v>59.8</v>
      </c>
      <c r="X38" s="37">
        <v>61.8</v>
      </c>
      <c r="Y38" s="37">
        <v>63.6</v>
      </c>
      <c r="Z38" s="37">
        <v>65.400000000000006</v>
      </c>
      <c r="AA38" s="37">
        <v>66.599999999999994</v>
      </c>
      <c r="AB38" s="37">
        <v>68.7</v>
      </c>
      <c r="AC38" s="37">
        <v>70.400000000000006</v>
      </c>
      <c r="AE38" s="32"/>
      <c r="AF38" s="23"/>
      <c r="AG38" s="23"/>
      <c r="AH38" s="23"/>
    </row>
    <row r="39" spans="1:37" ht="15" customHeight="1" x14ac:dyDescent="0.35">
      <c r="A39" s="35" t="s">
        <v>260</v>
      </c>
      <c r="B39" s="205" t="s">
        <v>246</v>
      </c>
      <c r="C39" s="205" t="s">
        <v>246</v>
      </c>
      <c r="D39" s="38" t="s">
        <v>285</v>
      </c>
      <c r="E39" s="39">
        <v>35</v>
      </c>
      <c r="F39" s="39">
        <v>20.399999999999999</v>
      </c>
      <c r="H39" s="39">
        <v>21.1</v>
      </c>
      <c r="I39" s="39">
        <v>22.8</v>
      </c>
      <c r="J39" s="39">
        <v>23.5</v>
      </c>
      <c r="K39" s="39">
        <v>26.6</v>
      </c>
      <c r="L39" s="39">
        <v>28.1</v>
      </c>
      <c r="M39" s="39">
        <v>29.7</v>
      </c>
      <c r="N39" s="39">
        <v>31.2</v>
      </c>
      <c r="O39" s="39">
        <v>33.299999999999997</v>
      </c>
      <c r="P39" s="39">
        <v>34.4</v>
      </c>
      <c r="Q39" s="39">
        <v>34.299999999999997</v>
      </c>
      <c r="R39" s="39">
        <v>35.299999999999997</v>
      </c>
      <c r="S39" s="39">
        <v>35.9</v>
      </c>
      <c r="T39" s="39">
        <v>36.799999999999997</v>
      </c>
      <c r="U39" s="39">
        <v>37.9</v>
      </c>
      <c r="V39" s="39">
        <v>38.700000000000003</v>
      </c>
      <c r="W39" s="39">
        <v>39.5</v>
      </c>
      <c r="X39" s="39">
        <v>40.799999999999997</v>
      </c>
      <c r="Y39" s="39">
        <v>42</v>
      </c>
      <c r="Z39" s="39">
        <v>43.1</v>
      </c>
      <c r="AA39" s="39">
        <v>43.9</v>
      </c>
      <c r="AB39" s="39">
        <v>45.3</v>
      </c>
      <c r="AC39" s="39">
        <v>46.4</v>
      </c>
      <c r="AE39" s="32">
        <f>- (F39-F38)</f>
        <v>16.899999999999999</v>
      </c>
      <c r="AF39" s="34">
        <f>SUM(F38:AC38)-SUM(F39:AC39)</f>
        <v>435.4000000000002</v>
      </c>
      <c r="AG39" s="34">
        <f>SUM(F38:P38)-SUM(F39:P39)</f>
        <v>171.40000000000003</v>
      </c>
      <c r="AH39" s="23">
        <f>SUMPRODUCT(F38:AC38,$F$49:$AC$49)-SUMPRODUCT(F39:AC39,$F$49:$AC$49)</f>
        <v>229.52893511245611</v>
      </c>
      <c r="AI39" s="47">
        <f>SUMPRODUCT(F38:P38,$F$49:$P$49)-SUMPRODUCT(F39:P39,$F$49:$P$49)</f>
        <v>130.19008359845512</v>
      </c>
      <c r="AJ39" s="25">
        <f>SUM(F38:AC38)</f>
        <v>1226.4000000000001</v>
      </c>
      <c r="AK39" s="22">
        <f>SUMPRODUCT(F38:AC38,$F$49:$AC$49)</f>
        <v>624.63387847149033</v>
      </c>
    </row>
    <row r="40" spans="1:37" ht="15" customHeight="1" x14ac:dyDescent="0.35">
      <c r="A40" s="35" t="s">
        <v>235</v>
      </c>
      <c r="B40" s="204" t="s">
        <v>235</v>
      </c>
      <c r="C40" s="204" t="s">
        <v>258</v>
      </c>
      <c r="D40" s="36" t="s">
        <v>284</v>
      </c>
      <c r="E40" s="37">
        <v>10.3</v>
      </c>
      <c r="F40" s="37">
        <v>11.5</v>
      </c>
      <c r="H40" s="37">
        <v>12.5</v>
      </c>
      <c r="I40" s="37">
        <v>15.1</v>
      </c>
      <c r="J40" s="37">
        <v>14.7</v>
      </c>
      <c r="K40" s="37">
        <v>14.7</v>
      </c>
      <c r="L40" s="37">
        <v>14.6</v>
      </c>
      <c r="M40" s="37">
        <v>14.9</v>
      </c>
      <c r="N40" s="37">
        <v>15.3</v>
      </c>
      <c r="O40" s="37">
        <v>15.8</v>
      </c>
      <c r="P40" s="37">
        <v>16.100000000000001</v>
      </c>
      <c r="Q40" s="37">
        <v>16.5</v>
      </c>
      <c r="R40" s="37">
        <v>17.3</v>
      </c>
      <c r="S40" s="37">
        <v>17.7</v>
      </c>
      <c r="T40" s="37">
        <v>18.3</v>
      </c>
      <c r="U40" s="37">
        <v>18.8</v>
      </c>
      <c r="V40" s="37">
        <v>19.2</v>
      </c>
      <c r="W40" s="37">
        <v>19.600000000000001</v>
      </c>
      <c r="X40" s="37">
        <v>20.3</v>
      </c>
      <c r="Y40" s="37">
        <v>21.1</v>
      </c>
      <c r="Z40" s="37">
        <v>21.6</v>
      </c>
      <c r="AA40" s="37">
        <v>22</v>
      </c>
      <c r="AB40" s="37">
        <v>22.8</v>
      </c>
      <c r="AC40" s="37">
        <v>23.4</v>
      </c>
      <c r="AE40" s="32"/>
      <c r="AF40" s="23"/>
      <c r="AG40" s="23"/>
      <c r="AH40" s="23"/>
    </row>
    <row r="41" spans="1:37" ht="15" customHeight="1" x14ac:dyDescent="0.35">
      <c r="A41" s="35" t="s">
        <v>235</v>
      </c>
      <c r="B41" s="205" t="s">
        <v>258</v>
      </c>
      <c r="C41" s="205" t="s">
        <v>258</v>
      </c>
      <c r="D41" s="38" t="s">
        <v>285</v>
      </c>
      <c r="E41" s="39">
        <f>E40</f>
        <v>10.3</v>
      </c>
      <c r="F41" s="39">
        <v>5.0999999999999996</v>
      </c>
      <c r="H41" s="39">
        <v>5.4</v>
      </c>
      <c r="I41" s="39">
        <v>6.2</v>
      </c>
      <c r="J41" s="39">
        <v>6.5</v>
      </c>
      <c r="K41" s="39">
        <v>7.6</v>
      </c>
      <c r="L41" s="39">
        <v>8.6</v>
      </c>
      <c r="M41" s="39">
        <v>9.6999999999999993</v>
      </c>
      <c r="N41" s="39">
        <v>10.4</v>
      </c>
      <c r="O41" s="39">
        <v>11.3</v>
      </c>
      <c r="P41" s="39">
        <v>11.7</v>
      </c>
      <c r="Q41" s="39">
        <v>11.3</v>
      </c>
      <c r="R41" s="39">
        <v>11.4</v>
      </c>
      <c r="S41" s="39">
        <v>11.4</v>
      </c>
      <c r="T41" s="39">
        <v>11.6</v>
      </c>
      <c r="U41" s="39">
        <v>11.8</v>
      </c>
      <c r="V41" s="39">
        <v>12</v>
      </c>
      <c r="W41" s="39">
        <v>12.3</v>
      </c>
      <c r="X41" s="39">
        <v>12.7</v>
      </c>
      <c r="Y41" s="39">
        <v>13.1</v>
      </c>
      <c r="Z41" s="39">
        <v>13.4</v>
      </c>
      <c r="AA41" s="39">
        <v>13.6</v>
      </c>
      <c r="AB41" s="39">
        <v>14.1</v>
      </c>
      <c r="AC41" s="39">
        <v>14.4</v>
      </c>
      <c r="AE41" s="32">
        <f>- (F41-F40)</f>
        <v>6.4</v>
      </c>
      <c r="AF41" s="34">
        <f>SUM(F40:AC40)-SUM(F41:AC41)</f>
        <v>158.20000000000005</v>
      </c>
      <c r="AG41" s="34">
        <f>SUM(F40:P40)-SUM(F41:P41)</f>
        <v>62.699999999999989</v>
      </c>
      <c r="AH41" s="23">
        <f>SUMPRODUCT(F40:AC40,$F$49:$AC$49)-SUMPRODUCT(F41:AC41,$F$49:$AC$49)</f>
        <v>84.00231791747845</v>
      </c>
      <c r="AI41" s="47">
        <f>SUMPRODUCT(F40:P40,$F$49:$P$49)-SUMPRODUCT(F41:P41,$F$49:$P$49)</f>
        <v>48.344081579028462</v>
      </c>
      <c r="AJ41" s="25">
        <f>SUM(F40:AC40)</f>
        <v>403.80000000000007</v>
      </c>
      <c r="AK41" s="22">
        <f>SUMPRODUCT(F40:AC40,$F$49:$AC$49)</f>
        <v>205.35541774657005</v>
      </c>
    </row>
    <row r="42" spans="1:37" ht="15" customHeight="1" x14ac:dyDescent="0.35">
      <c r="A42" s="35" t="s">
        <v>238</v>
      </c>
      <c r="B42" s="204" t="s">
        <v>238</v>
      </c>
      <c r="C42" s="204" t="s">
        <v>238</v>
      </c>
      <c r="D42" s="36" t="s">
        <v>284</v>
      </c>
      <c r="E42" s="37">
        <v>4.8</v>
      </c>
      <c r="F42" s="37">
        <v>5.5</v>
      </c>
      <c r="H42" s="37">
        <v>6.6</v>
      </c>
      <c r="I42" s="37">
        <v>11.4</v>
      </c>
      <c r="J42" s="37">
        <v>9.8000000000000007</v>
      </c>
      <c r="K42" s="37">
        <v>8.9</v>
      </c>
      <c r="L42" s="37">
        <v>8.4</v>
      </c>
      <c r="M42" s="37">
        <v>8</v>
      </c>
      <c r="N42" s="37">
        <v>8</v>
      </c>
      <c r="O42" s="37">
        <v>8</v>
      </c>
      <c r="P42" s="37">
        <v>8</v>
      </c>
      <c r="Q42" s="37">
        <v>7.9</v>
      </c>
      <c r="R42" s="37">
        <v>8.4</v>
      </c>
      <c r="S42" s="37">
        <v>8.5</v>
      </c>
      <c r="T42" s="37">
        <v>8.6</v>
      </c>
      <c r="U42" s="37">
        <v>8.6999999999999993</v>
      </c>
      <c r="V42" s="37">
        <v>8.5</v>
      </c>
      <c r="W42" s="37">
        <v>8.5</v>
      </c>
      <c r="X42" s="37">
        <v>8.8000000000000007</v>
      </c>
      <c r="Y42" s="37">
        <v>9.1999999999999993</v>
      </c>
      <c r="Z42" s="37">
        <v>9.1999999999999993</v>
      </c>
      <c r="AA42" s="37">
        <v>9.1</v>
      </c>
      <c r="AB42" s="37">
        <v>9.6</v>
      </c>
      <c r="AC42" s="37">
        <v>9.6999999999999993</v>
      </c>
      <c r="AE42" s="32"/>
      <c r="AF42" s="23"/>
      <c r="AG42" s="23"/>
      <c r="AH42" s="23"/>
    </row>
    <row r="43" spans="1:37" ht="15" customHeight="1" x14ac:dyDescent="0.35">
      <c r="A43" s="35" t="s">
        <v>238</v>
      </c>
      <c r="B43" s="205" t="s">
        <v>238</v>
      </c>
      <c r="C43" s="205" t="s">
        <v>238</v>
      </c>
      <c r="D43" s="38" t="s">
        <v>285</v>
      </c>
      <c r="E43" s="39">
        <f>E42</f>
        <v>4.8</v>
      </c>
      <c r="F43" s="39">
        <v>4.4000000000000004</v>
      </c>
      <c r="H43" s="39">
        <v>4.7</v>
      </c>
      <c r="I43" s="39">
        <v>6.2</v>
      </c>
      <c r="J43" s="39">
        <v>6.7</v>
      </c>
      <c r="K43" s="39">
        <v>8.3000000000000007</v>
      </c>
      <c r="L43" s="39">
        <v>10.199999999999999</v>
      </c>
      <c r="M43" s="39">
        <v>12.5</v>
      </c>
      <c r="N43" s="39">
        <v>13.9</v>
      </c>
      <c r="O43" s="39">
        <v>15.3</v>
      </c>
      <c r="P43" s="39">
        <v>16</v>
      </c>
      <c r="Q43" s="39">
        <v>14.7</v>
      </c>
      <c r="R43" s="39">
        <v>14.4</v>
      </c>
      <c r="S43" s="39">
        <v>14</v>
      </c>
      <c r="T43" s="39">
        <v>14</v>
      </c>
      <c r="U43" s="39">
        <v>14.1</v>
      </c>
      <c r="V43" s="39">
        <v>14.1</v>
      </c>
      <c r="W43" s="39">
        <v>14.2</v>
      </c>
      <c r="X43" s="39">
        <v>14.7</v>
      </c>
      <c r="Y43" s="39">
        <v>15.2</v>
      </c>
      <c r="Z43" s="39">
        <v>15.4</v>
      </c>
      <c r="AA43" s="39">
        <v>15.5</v>
      </c>
      <c r="AB43" s="39">
        <v>16.100000000000001</v>
      </c>
      <c r="AC43" s="39">
        <v>16.3</v>
      </c>
      <c r="AE43" s="32">
        <f>- (F43-F42)</f>
        <v>1.0999999999999996</v>
      </c>
      <c r="AF43" s="34">
        <f>SUM(F42:AC42)-SUM(F43:AC43)</f>
        <v>-93.60000000000008</v>
      </c>
      <c r="AG43" s="34">
        <f>SUM(F42:P42)-SUM(F43:P43)</f>
        <v>-15.600000000000009</v>
      </c>
      <c r="AH43" s="23">
        <f>SUMPRODUCT(F42:AC42,$F$49:$AC$49)-SUMPRODUCT(F43:AC43,$F$49:$AC$49)</f>
        <v>-37.454135602440317</v>
      </c>
      <c r="AI43" s="47">
        <f>SUMPRODUCT(F42:P42,$F$49:$P$49)-SUMPRODUCT(F43:P43,$F$49:$P$49)</f>
        <v>-7.3932914553653575</v>
      </c>
      <c r="AJ43" s="25">
        <f>SUM(F42:AC42)</f>
        <v>197.29999999999995</v>
      </c>
      <c r="AK43" s="22">
        <f>SUMPRODUCT(F42:AC42,$F$49:$AC$49)</f>
        <v>105.64939169554583</v>
      </c>
    </row>
    <row r="44" spans="1:37" ht="15" customHeight="1" x14ac:dyDescent="0.35">
      <c r="A44" s="35" t="s">
        <v>260</v>
      </c>
      <c r="B44" s="204" t="s">
        <v>260</v>
      </c>
      <c r="C44" s="204" t="s">
        <v>252</v>
      </c>
      <c r="D44" s="36" t="s">
        <v>284</v>
      </c>
      <c r="E44" s="37">
        <v>28.2</v>
      </c>
      <c r="F44" s="37">
        <v>29.9</v>
      </c>
      <c r="H44" s="37">
        <v>31.6</v>
      </c>
      <c r="I44" s="37">
        <v>35.700000000000003</v>
      </c>
      <c r="J44" s="37">
        <v>35.9</v>
      </c>
      <c r="K44" s="37">
        <v>36.299999999999997</v>
      </c>
      <c r="L44" s="37">
        <v>37.200000000000003</v>
      </c>
      <c r="M44" s="37">
        <v>37.9</v>
      </c>
      <c r="N44" s="37">
        <v>39.1</v>
      </c>
      <c r="O44" s="37">
        <v>40.200000000000003</v>
      </c>
      <c r="P44" s="37">
        <v>41.2</v>
      </c>
      <c r="Q44" s="37">
        <v>42</v>
      </c>
      <c r="R44" s="37">
        <v>43.8</v>
      </c>
      <c r="S44" s="37">
        <v>45</v>
      </c>
      <c r="T44" s="37">
        <v>46.4</v>
      </c>
      <c r="U44" s="37">
        <v>47.8</v>
      </c>
      <c r="V44" s="37">
        <v>48.8</v>
      </c>
      <c r="W44" s="37">
        <v>50</v>
      </c>
      <c r="X44" s="37">
        <v>51.7</v>
      </c>
      <c r="Y44" s="37">
        <v>53.3</v>
      </c>
      <c r="Z44" s="37">
        <v>54.8</v>
      </c>
      <c r="AA44" s="37">
        <v>55.8</v>
      </c>
      <c r="AB44" s="37">
        <v>57.7</v>
      </c>
      <c r="AC44" s="37">
        <v>59.1</v>
      </c>
      <c r="AE44" s="32"/>
      <c r="AF44" s="23"/>
      <c r="AG44" s="23"/>
      <c r="AH44" s="23"/>
    </row>
    <row r="45" spans="1:37" ht="15" customHeight="1" x14ac:dyDescent="0.35">
      <c r="A45" s="35" t="s">
        <v>260</v>
      </c>
      <c r="B45" s="205" t="s">
        <v>252</v>
      </c>
      <c r="C45" s="205" t="s">
        <v>252</v>
      </c>
      <c r="D45" s="38" t="s">
        <v>285</v>
      </c>
      <c r="E45" s="39">
        <f>E44</f>
        <v>28.2</v>
      </c>
      <c r="F45" s="39">
        <v>16</v>
      </c>
      <c r="H45" s="39">
        <v>16.600000000000001</v>
      </c>
      <c r="I45" s="39">
        <v>18.2</v>
      </c>
      <c r="J45" s="39">
        <v>19.100000000000001</v>
      </c>
      <c r="K45" s="39">
        <v>22</v>
      </c>
      <c r="L45" s="39">
        <v>23.3</v>
      </c>
      <c r="M45" s="39">
        <v>24.5</v>
      </c>
      <c r="N45" s="39">
        <v>25.3</v>
      </c>
      <c r="O45" s="39">
        <v>26.4</v>
      </c>
      <c r="P45" s="39">
        <v>27.1</v>
      </c>
      <c r="Q45" s="39">
        <v>26.7</v>
      </c>
      <c r="R45" s="39">
        <v>27.3</v>
      </c>
      <c r="S45" s="39">
        <v>27.6</v>
      </c>
      <c r="T45" s="39">
        <v>28.3</v>
      </c>
      <c r="U45" s="39">
        <v>29</v>
      </c>
      <c r="V45" s="39">
        <v>29.6</v>
      </c>
      <c r="W45" s="39">
        <v>30.2</v>
      </c>
      <c r="X45" s="39">
        <v>31.2</v>
      </c>
      <c r="Y45" s="39">
        <v>32.1</v>
      </c>
      <c r="Z45" s="39">
        <v>32.9</v>
      </c>
      <c r="AA45" s="39">
        <v>33.5</v>
      </c>
      <c r="AB45" s="39">
        <v>34.5</v>
      </c>
      <c r="AC45" s="39">
        <v>35.4</v>
      </c>
      <c r="AE45" s="32">
        <f>- (F45-F44)</f>
        <v>13.899999999999999</v>
      </c>
      <c r="AF45" s="34">
        <f>SUM(F44:AC44)-SUM(F45:AC45)</f>
        <v>404.39999999999975</v>
      </c>
      <c r="AG45" s="34">
        <f>SUM(F44:P44)-SUM(F45:P45)</f>
        <v>146.49999999999994</v>
      </c>
      <c r="AH45" s="23">
        <f>SUMPRODUCT(F44:AC44,$F$49:$AC$49)-SUMPRODUCT(F45:AC45,$F$49:$AC$49)</f>
        <v>207.55628431281133</v>
      </c>
      <c r="AI45" s="47">
        <f>SUMPRODUCT(F44:P44,$F$49:$P$49)-SUMPRODUCT(F45:P45,$F$49:$P$49)</f>
        <v>110.72623519457829</v>
      </c>
      <c r="AJ45" s="25">
        <f>SUM(F44:AC44)</f>
        <v>1021.1999999999998</v>
      </c>
      <c r="AK45" s="22">
        <f>SUMPRODUCT(F44:AC44,$F$49:$AC$49)</f>
        <v>518.28290238177442</v>
      </c>
    </row>
    <row r="48" spans="1:37" x14ac:dyDescent="0.35">
      <c r="E48" s="22" t="s">
        <v>529</v>
      </c>
      <c r="F48" s="22">
        <v>1.05369</v>
      </c>
      <c r="H48">
        <v>1.1143193226000001</v>
      </c>
      <c r="I48" s="22">
        <v>1.1809779044779321</v>
      </c>
      <c r="J48" s="22">
        <v>1.2513287582476826</v>
      </c>
      <c r="K48" s="22">
        <v>1.3237181269123111</v>
      </c>
      <c r="L48" s="22">
        <v>1.3944443864332359</v>
      </c>
      <c r="M48" s="22">
        <v>1.4636506613319173</v>
      </c>
      <c r="N48" s="22">
        <v>1.5351207231247548</v>
      </c>
      <c r="O48" s="22">
        <v>1.6102495313144802</v>
      </c>
      <c r="P48" s="22">
        <v>1.6899246781239206</v>
      </c>
      <c r="Q48" s="22">
        <v>1.7744209120301166</v>
      </c>
      <c r="R48" s="22">
        <f>Q48*1.07</f>
        <v>1.8986303758722249</v>
      </c>
      <c r="S48" s="22">
        <f t="shared" ref="S48:AC48" si="0">R48*1.07</f>
        <v>2.0315345021832809</v>
      </c>
      <c r="T48" s="22">
        <f t="shared" si="0"/>
        <v>2.1737419173361108</v>
      </c>
      <c r="U48" s="22">
        <f t="shared" si="0"/>
        <v>2.3259038515496386</v>
      </c>
      <c r="V48" s="22">
        <f t="shared" si="0"/>
        <v>2.4887171211581136</v>
      </c>
      <c r="W48" s="22">
        <f t="shared" si="0"/>
        <v>2.6629273196391816</v>
      </c>
      <c r="X48" s="22">
        <f t="shared" si="0"/>
        <v>2.8493322320139245</v>
      </c>
      <c r="Y48" s="22">
        <f t="shared" si="0"/>
        <v>3.0487854882548993</v>
      </c>
      <c r="Z48" s="22">
        <f t="shared" si="0"/>
        <v>3.2622004724327422</v>
      </c>
      <c r="AA48" s="22">
        <f t="shared" si="0"/>
        <v>3.4905545055030345</v>
      </c>
      <c r="AB48" s="22">
        <f t="shared" si="0"/>
        <v>3.7348933208882471</v>
      </c>
      <c r="AC48" s="22">
        <f t="shared" si="0"/>
        <v>3.9963358533504247</v>
      </c>
    </row>
    <row r="49" spans="5:29" x14ac:dyDescent="0.35">
      <c r="E49" s="22" t="s">
        <v>530</v>
      </c>
      <c r="F49" s="22">
        <f>1/F48</f>
        <v>0.94904573451394625</v>
      </c>
      <c r="G49" s="22"/>
      <c r="H49" s="22">
        <f t="shared" ref="H49:AC49" si="1">1/H48</f>
        <v>0.89740883041203745</v>
      </c>
      <c r="I49" s="22">
        <f t="shared" si="1"/>
        <v>0.84675589289882958</v>
      </c>
      <c r="J49" s="22">
        <f t="shared" si="1"/>
        <v>0.79915049774798219</v>
      </c>
      <c r="K49" s="22">
        <f t="shared" si="1"/>
        <v>0.75544784019282707</v>
      </c>
      <c r="L49" s="22">
        <f t="shared" si="1"/>
        <v>0.71713150393744918</v>
      </c>
      <c r="M49" s="22">
        <f t="shared" si="1"/>
        <v>0.68322313952292635</v>
      </c>
      <c r="N49" s="22">
        <f t="shared" si="1"/>
        <v>0.65141456625280203</v>
      </c>
      <c r="O49" s="22">
        <f t="shared" si="1"/>
        <v>0.6210217612568899</v>
      </c>
      <c r="P49" s="22">
        <f t="shared" si="1"/>
        <v>0.59174234978931461</v>
      </c>
      <c r="Q49" s="22">
        <f t="shared" si="1"/>
        <v>0.56356414265649013</v>
      </c>
      <c r="R49" s="22">
        <f t="shared" si="1"/>
        <v>0.52669546042662629</v>
      </c>
      <c r="S49" s="22">
        <f t="shared" si="1"/>
        <v>0.49223874806226747</v>
      </c>
      <c r="T49" s="22">
        <f t="shared" si="1"/>
        <v>0.46003621314230603</v>
      </c>
      <c r="U49" s="22">
        <f t="shared" si="1"/>
        <v>0.42994038611430468</v>
      </c>
      <c r="V49" s="22">
        <f t="shared" si="1"/>
        <v>0.40181344496663984</v>
      </c>
      <c r="W49" s="22">
        <f t="shared" si="1"/>
        <v>0.37552658408097178</v>
      </c>
      <c r="X49" s="22">
        <f t="shared" si="1"/>
        <v>0.35095942437473998</v>
      </c>
      <c r="Y49" s="22">
        <f t="shared" si="1"/>
        <v>0.32799946203246727</v>
      </c>
      <c r="Z49" s="22">
        <f t="shared" si="1"/>
        <v>0.30654155330137128</v>
      </c>
      <c r="AA49" s="22">
        <f t="shared" si="1"/>
        <v>0.28648743299193574</v>
      </c>
      <c r="AB49" s="22">
        <f t="shared" si="1"/>
        <v>0.2677452644784446</v>
      </c>
      <c r="AC49" s="22">
        <f t="shared" si="1"/>
        <v>0.25022921913873325</v>
      </c>
    </row>
  </sheetData>
  <mergeCells count="40">
    <mergeCell ref="B6:B7"/>
    <mergeCell ref="C6:C7"/>
    <mergeCell ref="B8:B9"/>
    <mergeCell ref="C8:C9"/>
    <mergeCell ref="B10:B11"/>
    <mergeCell ref="C10:C11"/>
    <mergeCell ref="B12:B13"/>
    <mergeCell ref="C12:C13"/>
    <mergeCell ref="B14:B15"/>
    <mergeCell ref="C14:C15"/>
    <mergeCell ref="B16:B17"/>
    <mergeCell ref="C16:C17"/>
    <mergeCell ref="B18:B19"/>
    <mergeCell ref="C18:C19"/>
    <mergeCell ref="B20:B21"/>
    <mergeCell ref="C20:C21"/>
    <mergeCell ref="B22:B23"/>
    <mergeCell ref="C22:C23"/>
    <mergeCell ref="B24:B25"/>
    <mergeCell ref="C24:C25"/>
    <mergeCell ref="B26:B27"/>
    <mergeCell ref="C26:C27"/>
    <mergeCell ref="B28:B29"/>
    <mergeCell ref="C28:C29"/>
    <mergeCell ref="B30:B31"/>
    <mergeCell ref="C30:C31"/>
    <mergeCell ref="B32:B33"/>
    <mergeCell ref="C32:C33"/>
    <mergeCell ref="B34:B35"/>
    <mergeCell ref="C34:C35"/>
    <mergeCell ref="B42:B43"/>
    <mergeCell ref="C42:C43"/>
    <mergeCell ref="B44:B45"/>
    <mergeCell ref="C44:C45"/>
    <mergeCell ref="B36:B37"/>
    <mergeCell ref="C36:C37"/>
    <mergeCell ref="B38:B39"/>
    <mergeCell ref="C38:C39"/>
    <mergeCell ref="B40:B41"/>
    <mergeCell ref="C40:C4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893B20-B961-4AE5-BE2C-47A379872919}">
  <dimension ref="A1:AA13"/>
  <sheetViews>
    <sheetView workbookViewId="0">
      <selection activeCell="C13" sqref="C13"/>
    </sheetView>
  </sheetViews>
  <sheetFormatPr defaultColWidth="11.54296875" defaultRowHeight="14.5" x14ac:dyDescent="0.35"/>
  <cols>
    <col min="1" max="1" width="15.453125" customWidth="1"/>
    <col min="2" max="7" width="19.26953125" customWidth="1"/>
    <col min="8" max="8" width="18" customWidth="1"/>
    <col min="10" max="14" width="16.81640625" customWidth="1"/>
    <col min="16" max="16" width="14.1796875" customWidth="1"/>
  </cols>
  <sheetData>
    <row r="1" spans="1:27" ht="15.5" x14ac:dyDescent="0.35">
      <c r="A1" s="173" t="s">
        <v>1077</v>
      </c>
      <c r="B1" s="174"/>
      <c r="C1" s="174"/>
      <c r="D1" s="174"/>
      <c r="E1" s="174"/>
      <c r="F1" s="174"/>
      <c r="G1" s="174"/>
      <c r="H1" s="102"/>
      <c r="I1" s="103"/>
      <c r="J1" s="103"/>
      <c r="K1" s="103"/>
      <c r="L1" s="103"/>
      <c r="M1" s="103"/>
      <c r="N1" s="103"/>
      <c r="Q1" s="98" t="s">
        <v>888</v>
      </c>
      <c r="R1" s="180" t="s">
        <v>882</v>
      </c>
      <c r="S1" s="180"/>
      <c r="T1" s="180"/>
      <c r="U1" s="180"/>
      <c r="V1" s="180"/>
      <c r="W1" s="180"/>
      <c r="X1" s="180"/>
      <c r="Y1" s="180"/>
      <c r="Z1" s="180"/>
      <c r="AA1" s="180"/>
    </row>
    <row r="2" spans="1:27" ht="29" x14ac:dyDescent="0.35">
      <c r="A2" s="92"/>
      <c r="B2" s="93" t="s">
        <v>797</v>
      </c>
      <c r="C2" s="139" t="s">
        <v>883</v>
      </c>
      <c r="D2" s="96" t="s">
        <v>234</v>
      </c>
      <c r="E2" s="95" t="s">
        <v>240</v>
      </c>
      <c r="F2" s="96" t="s">
        <v>235</v>
      </c>
      <c r="G2" s="96" t="s">
        <v>233</v>
      </c>
      <c r="R2" s="88"/>
      <c r="S2" s="89" t="s">
        <v>797</v>
      </c>
      <c r="T2" s="90" t="s">
        <v>233</v>
      </c>
      <c r="U2" s="182" t="s">
        <v>263</v>
      </c>
      <c r="V2" s="182"/>
      <c r="W2" s="90" t="s">
        <v>234</v>
      </c>
      <c r="X2" s="182" t="s">
        <v>235</v>
      </c>
      <c r="Y2" s="182"/>
      <c r="Z2" s="182" t="s">
        <v>885</v>
      </c>
      <c r="AA2" s="182"/>
    </row>
    <row r="3" spans="1:27" x14ac:dyDescent="0.35">
      <c r="A3" s="99" t="s">
        <v>852</v>
      </c>
      <c r="B3" s="94" t="s">
        <v>853</v>
      </c>
      <c r="C3" s="137" t="s">
        <v>870</v>
      </c>
      <c r="D3" s="137" t="s">
        <v>856</v>
      </c>
      <c r="E3" s="137" t="s">
        <v>868</v>
      </c>
      <c r="F3" s="137" t="s">
        <v>857</v>
      </c>
      <c r="G3" s="137" t="s">
        <v>854</v>
      </c>
      <c r="R3" s="84" t="s">
        <v>852</v>
      </c>
      <c r="S3" s="85" t="s">
        <v>853</v>
      </c>
      <c r="T3" s="85" t="s">
        <v>854</v>
      </c>
      <c r="U3" s="178" t="s">
        <v>855</v>
      </c>
      <c r="V3" s="178"/>
      <c r="W3" s="85" t="s">
        <v>856</v>
      </c>
      <c r="X3" s="178" t="s">
        <v>857</v>
      </c>
      <c r="Y3" s="178"/>
      <c r="Z3" s="178" t="s">
        <v>858</v>
      </c>
      <c r="AA3" s="178"/>
    </row>
    <row r="4" spans="1:27" x14ac:dyDescent="0.35">
      <c r="A4" s="140" t="s">
        <v>912</v>
      </c>
      <c r="B4" s="94" t="s">
        <v>859</v>
      </c>
      <c r="C4" s="137" t="s">
        <v>876</v>
      </c>
      <c r="D4" s="137" t="s">
        <v>862</v>
      </c>
      <c r="E4" s="137" t="s">
        <v>874</v>
      </c>
      <c r="F4" s="137" t="s">
        <v>863</v>
      </c>
      <c r="G4" s="137" t="s">
        <v>860</v>
      </c>
      <c r="R4" s="84" t="s">
        <v>886</v>
      </c>
      <c r="S4" s="85" t="s">
        <v>859</v>
      </c>
      <c r="T4" s="85" t="s">
        <v>860</v>
      </c>
      <c r="U4" s="178" t="s">
        <v>861</v>
      </c>
      <c r="V4" s="178"/>
      <c r="W4" s="85" t="s">
        <v>862</v>
      </c>
      <c r="X4" s="178" t="s">
        <v>863</v>
      </c>
      <c r="Y4" s="178"/>
      <c r="Z4" s="178" t="s">
        <v>864</v>
      </c>
      <c r="AA4" s="178"/>
    </row>
    <row r="5" spans="1:27" ht="39" x14ac:dyDescent="0.35">
      <c r="A5" s="100"/>
      <c r="B5" s="96" t="s">
        <v>263</v>
      </c>
      <c r="C5" s="96" t="s">
        <v>239</v>
      </c>
      <c r="D5" s="96" t="s">
        <v>237</v>
      </c>
      <c r="E5" s="139" t="s">
        <v>892</v>
      </c>
      <c r="F5" s="96" t="s">
        <v>238</v>
      </c>
      <c r="G5" s="96" t="s">
        <v>288</v>
      </c>
      <c r="I5" s="87"/>
      <c r="R5" s="86"/>
      <c r="S5" s="87" t="s">
        <v>237</v>
      </c>
      <c r="T5" s="87" t="s">
        <v>238</v>
      </c>
      <c r="U5" s="87" t="s">
        <v>239</v>
      </c>
      <c r="V5" s="179" t="s">
        <v>240</v>
      </c>
      <c r="W5" s="179"/>
      <c r="X5" s="179"/>
      <c r="Y5" s="179" t="s">
        <v>288</v>
      </c>
      <c r="Z5" s="179"/>
      <c r="AA5" s="86" t="s">
        <v>884</v>
      </c>
    </row>
    <row r="6" spans="1:27" x14ac:dyDescent="0.35">
      <c r="A6" s="99" t="s">
        <v>852</v>
      </c>
      <c r="B6" s="137" t="s">
        <v>855</v>
      </c>
      <c r="C6" s="94" t="s">
        <v>867</v>
      </c>
      <c r="D6" s="94" t="s">
        <v>865</v>
      </c>
      <c r="E6" s="94" t="s">
        <v>858</v>
      </c>
      <c r="F6" s="94" t="s">
        <v>866</v>
      </c>
      <c r="G6" s="94" t="s">
        <v>869</v>
      </c>
      <c r="I6" s="85"/>
      <c r="R6" s="84" t="s">
        <v>852</v>
      </c>
      <c r="S6" s="85" t="s">
        <v>865</v>
      </c>
      <c r="T6" s="85" t="s">
        <v>866</v>
      </c>
      <c r="U6" s="85" t="s">
        <v>867</v>
      </c>
      <c r="V6" s="178" t="s">
        <v>868</v>
      </c>
      <c r="W6" s="178"/>
      <c r="X6" s="178"/>
      <c r="Y6" s="178" t="s">
        <v>869</v>
      </c>
      <c r="Z6" s="178"/>
      <c r="AA6" s="85" t="s">
        <v>870</v>
      </c>
    </row>
    <row r="7" spans="1:27" x14ac:dyDescent="0.35">
      <c r="A7" s="141" t="s">
        <v>912</v>
      </c>
      <c r="B7" s="97" t="s">
        <v>861</v>
      </c>
      <c r="C7" s="97" t="s">
        <v>873</v>
      </c>
      <c r="D7" s="97" t="s">
        <v>871</v>
      </c>
      <c r="E7" s="97" t="s">
        <v>864</v>
      </c>
      <c r="F7" s="97" t="s">
        <v>872</v>
      </c>
      <c r="G7" s="97" t="s">
        <v>875</v>
      </c>
      <c r="I7" s="85"/>
      <c r="R7" s="84" t="s">
        <v>886</v>
      </c>
      <c r="S7" s="85" t="s">
        <v>871</v>
      </c>
      <c r="T7" s="85" t="s">
        <v>872</v>
      </c>
      <c r="U7" s="85" t="s">
        <v>873</v>
      </c>
      <c r="V7" s="178" t="s">
        <v>874</v>
      </c>
      <c r="W7" s="178"/>
      <c r="X7" s="178"/>
      <c r="Y7" s="178" t="s">
        <v>875</v>
      </c>
      <c r="Z7" s="178"/>
      <c r="AA7" s="85" t="s">
        <v>876</v>
      </c>
    </row>
    <row r="8" spans="1:27" x14ac:dyDescent="0.35">
      <c r="A8" s="184" t="s">
        <v>839</v>
      </c>
      <c r="B8" s="185"/>
      <c r="C8" s="185"/>
      <c r="D8" s="185"/>
      <c r="E8" s="185"/>
      <c r="F8" s="185"/>
      <c r="G8" s="185"/>
      <c r="H8" s="91"/>
      <c r="I8" s="91"/>
      <c r="J8" s="91"/>
      <c r="K8" s="107"/>
      <c r="L8" s="107"/>
      <c r="M8" s="107"/>
      <c r="N8" s="107"/>
      <c r="R8" s="183" t="s">
        <v>839</v>
      </c>
      <c r="S8" s="183"/>
      <c r="T8" s="183"/>
      <c r="U8" s="183"/>
      <c r="V8" s="183"/>
      <c r="W8" s="183"/>
      <c r="X8" s="183"/>
      <c r="Y8" s="183"/>
      <c r="Z8" s="183"/>
      <c r="AA8" s="183"/>
    </row>
    <row r="9" spans="1:27" x14ac:dyDescent="0.35">
      <c r="A9" s="171" t="s">
        <v>889</v>
      </c>
      <c r="B9" s="172"/>
      <c r="C9" s="172"/>
      <c r="D9" s="172"/>
      <c r="E9" s="172"/>
      <c r="F9" s="172"/>
      <c r="G9" s="172"/>
      <c r="H9" s="91"/>
      <c r="I9" s="91"/>
      <c r="J9" s="91"/>
      <c r="K9" s="107"/>
      <c r="L9" s="107"/>
      <c r="M9" s="107"/>
      <c r="N9" s="107"/>
      <c r="R9" s="183"/>
      <c r="S9" s="183"/>
      <c r="T9" s="183"/>
      <c r="U9" s="183"/>
      <c r="V9" s="183"/>
      <c r="W9" s="183"/>
      <c r="X9" s="183"/>
      <c r="Y9" s="183"/>
      <c r="Z9" s="183"/>
      <c r="AA9" s="183"/>
    </row>
    <row r="10" spans="1:27" x14ac:dyDescent="0.35">
      <c r="A10" s="175" t="s">
        <v>911</v>
      </c>
      <c r="B10" s="176"/>
      <c r="C10" s="176"/>
      <c r="D10" s="176"/>
      <c r="E10" s="176"/>
      <c r="F10" s="176"/>
      <c r="G10" s="176"/>
      <c r="H10" s="91"/>
      <c r="I10" s="91"/>
      <c r="J10" s="91"/>
      <c r="K10" s="107"/>
      <c r="L10" s="107"/>
      <c r="M10" s="107"/>
      <c r="N10" s="107"/>
      <c r="R10" s="183"/>
      <c r="S10" s="183"/>
      <c r="T10" s="183"/>
      <c r="U10" s="183"/>
      <c r="V10" s="183"/>
      <c r="W10" s="183"/>
      <c r="X10" s="183"/>
      <c r="Y10" s="183"/>
      <c r="Z10" s="183"/>
      <c r="AA10" s="183"/>
    </row>
    <row r="11" spans="1:27" x14ac:dyDescent="0.35">
      <c r="A11" s="177" t="s">
        <v>887</v>
      </c>
      <c r="B11" s="177"/>
      <c r="C11" s="177"/>
      <c r="D11" s="177"/>
      <c r="E11" s="177"/>
      <c r="F11" s="177"/>
      <c r="G11" s="177"/>
      <c r="H11" s="78"/>
      <c r="I11" s="78"/>
      <c r="J11" s="78"/>
      <c r="K11" s="78"/>
      <c r="L11" s="78"/>
      <c r="M11" s="78"/>
      <c r="N11" s="78"/>
    </row>
    <row r="12" spans="1:27" x14ac:dyDescent="0.35">
      <c r="A12" s="181"/>
      <c r="B12" s="181"/>
      <c r="C12" s="181"/>
      <c r="D12" s="181"/>
      <c r="E12" s="181"/>
      <c r="F12" s="181"/>
      <c r="G12" s="181"/>
      <c r="H12" s="181"/>
      <c r="I12" s="181"/>
      <c r="J12" s="181"/>
      <c r="K12" s="106"/>
      <c r="L12" s="106"/>
      <c r="M12" s="106"/>
      <c r="N12" s="106"/>
    </row>
    <row r="13" spans="1:27" x14ac:dyDescent="0.35">
      <c r="A13" s="165"/>
      <c r="B13" s="101"/>
      <c r="C13" s="101"/>
      <c r="D13" s="101"/>
      <c r="E13" s="101"/>
      <c r="F13" s="101"/>
      <c r="G13" s="101"/>
      <c r="H13" s="101"/>
      <c r="I13" s="101"/>
      <c r="J13" s="101"/>
      <c r="K13" s="106"/>
      <c r="L13" s="106"/>
      <c r="M13" s="106"/>
      <c r="N13" s="106"/>
    </row>
  </sheetData>
  <sortState columnSort="1" ref="C5:G7">
    <sortCondition descending="1" ref="C6:G6"/>
  </sortState>
  <mergeCells count="23">
    <mergeCell ref="A12:J12"/>
    <mergeCell ref="U2:V2"/>
    <mergeCell ref="X2:Y2"/>
    <mergeCell ref="Z2:AA2"/>
    <mergeCell ref="U3:V3"/>
    <mergeCell ref="X3:Y3"/>
    <mergeCell ref="Z3:AA3"/>
    <mergeCell ref="R8:AA10"/>
    <mergeCell ref="A8:G8"/>
    <mergeCell ref="Y6:Z6"/>
    <mergeCell ref="Y7:Z7"/>
    <mergeCell ref="Z4:AA4"/>
    <mergeCell ref="A1:G1"/>
    <mergeCell ref="A10:G10"/>
    <mergeCell ref="A11:G11"/>
    <mergeCell ref="A9:G9"/>
    <mergeCell ref="V6:X6"/>
    <mergeCell ref="V7:X7"/>
    <mergeCell ref="U4:V4"/>
    <mergeCell ref="X4:Y4"/>
    <mergeCell ref="V5:X5"/>
    <mergeCell ref="Y5:Z5"/>
    <mergeCell ref="R1:AA1"/>
  </mergeCells>
  <pageMargins left="0.7" right="0.7" top="0.75" bottom="0.75" header="0.3" footer="0.3"/>
  <pageSetup paperSize="22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4CBF0A-610A-48E8-B824-FBB128A709F0}">
  <dimension ref="A1:D53"/>
  <sheetViews>
    <sheetView workbookViewId="0"/>
  </sheetViews>
  <sheetFormatPr defaultColWidth="9.1796875" defaultRowHeight="14.5" x14ac:dyDescent="0.35"/>
  <cols>
    <col min="1" max="1" width="170" bestFit="1" customWidth="1"/>
    <col min="2" max="2" width="10.1796875" bestFit="1" customWidth="1"/>
    <col min="3" max="3" width="20.54296875" bestFit="1" customWidth="1"/>
  </cols>
  <sheetData>
    <row r="1" spans="1:3" x14ac:dyDescent="0.35">
      <c r="A1" t="s">
        <v>526</v>
      </c>
    </row>
    <row r="2" spans="1:3" x14ac:dyDescent="0.35">
      <c r="A2" s="21" t="s">
        <v>521</v>
      </c>
      <c r="B2" s="21" t="s">
        <v>492</v>
      </c>
      <c r="C2" s="21" t="s">
        <v>527</v>
      </c>
    </row>
    <row r="3" spans="1:3" x14ac:dyDescent="0.35">
      <c r="A3" t="s">
        <v>481</v>
      </c>
      <c r="B3">
        <v>253.4</v>
      </c>
      <c r="C3">
        <f>B3/$B$53*100</f>
        <v>36.014781125639566</v>
      </c>
    </row>
    <row r="4" spans="1:3" x14ac:dyDescent="0.35">
      <c r="A4" t="s">
        <v>482</v>
      </c>
      <c r="B4">
        <v>201.1</v>
      </c>
      <c r="C4">
        <f>B4/$B$53*100</f>
        <v>28.581580443433769</v>
      </c>
    </row>
    <row r="5" spans="1:3" x14ac:dyDescent="0.35">
      <c r="A5" t="s">
        <v>483</v>
      </c>
      <c r="B5">
        <v>31</v>
      </c>
    </row>
    <row r="6" spans="1:3" x14ac:dyDescent="0.35">
      <c r="A6" t="s">
        <v>484</v>
      </c>
      <c r="B6">
        <v>119.7</v>
      </c>
      <c r="C6">
        <f>B6/$B$53*100</f>
        <v>17.012507106310405</v>
      </c>
    </row>
    <row r="7" spans="1:3" x14ac:dyDescent="0.35">
      <c r="A7" t="s">
        <v>125</v>
      </c>
      <c r="B7">
        <f>SUM(B3:B6)</f>
        <v>605.20000000000005</v>
      </c>
      <c r="C7">
        <f>B7/$B$53*100</f>
        <v>86.014781125639573</v>
      </c>
    </row>
    <row r="8" spans="1:3" x14ac:dyDescent="0.35">
      <c r="A8" s="21" t="s">
        <v>522</v>
      </c>
    </row>
    <row r="9" spans="1:3" x14ac:dyDescent="0.35">
      <c r="A9" t="s">
        <v>485</v>
      </c>
      <c r="B9">
        <v>98</v>
      </c>
    </row>
    <row r="10" spans="1:3" x14ac:dyDescent="0.35">
      <c r="A10" t="s">
        <v>486</v>
      </c>
      <c r="B10">
        <v>23.5</v>
      </c>
    </row>
    <row r="11" spans="1:3" x14ac:dyDescent="0.35">
      <c r="A11" t="s">
        <v>487</v>
      </c>
      <c r="B11">
        <v>17.7</v>
      </c>
    </row>
    <row r="12" spans="1:3" x14ac:dyDescent="0.35">
      <c r="A12" t="s">
        <v>488</v>
      </c>
      <c r="B12">
        <v>1.7</v>
      </c>
    </row>
    <row r="13" spans="1:3" x14ac:dyDescent="0.35">
      <c r="A13" t="s">
        <v>489</v>
      </c>
      <c r="B13">
        <v>0.5</v>
      </c>
    </row>
    <row r="14" spans="1:3" x14ac:dyDescent="0.35">
      <c r="A14" t="s">
        <v>490</v>
      </c>
      <c r="B14">
        <v>8.1</v>
      </c>
    </row>
    <row r="15" spans="1:3" x14ac:dyDescent="0.35">
      <c r="A15" t="s">
        <v>491</v>
      </c>
      <c r="B15">
        <v>4.5</v>
      </c>
    </row>
    <row r="16" spans="1:3" x14ac:dyDescent="0.35">
      <c r="A16" t="s">
        <v>493</v>
      </c>
      <c r="B16">
        <v>32.5</v>
      </c>
    </row>
    <row r="17" spans="1:4" x14ac:dyDescent="0.35">
      <c r="A17" t="s">
        <v>494</v>
      </c>
      <c r="B17">
        <v>3.1</v>
      </c>
    </row>
    <row r="18" spans="1:4" x14ac:dyDescent="0.35">
      <c r="A18" t="s">
        <v>125</v>
      </c>
      <c r="B18">
        <f>SUM(B14:B17)</f>
        <v>48.2</v>
      </c>
      <c r="C18">
        <f>B18/$B$53*100</f>
        <v>6.8504832291074473</v>
      </c>
    </row>
    <row r="19" spans="1:4" x14ac:dyDescent="0.35">
      <c r="A19" s="21" t="s">
        <v>523</v>
      </c>
    </row>
    <row r="20" spans="1:4" x14ac:dyDescent="0.35">
      <c r="A20" t="s">
        <v>495</v>
      </c>
      <c r="B20">
        <v>14.8</v>
      </c>
    </row>
    <row r="21" spans="1:4" x14ac:dyDescent="0.35">
      <c r="A21" t="s">
        <v>496</v>
      </c>
      <c r="B21">
        <v>17.399999999999999</v>
      </c>
    </row>
    <row r="22" spans="1:4" x14ac:dyDescent="0.35">
      <c r="A22" t="s">
        <v>497</v>
      </c>
      <c r="B22">
        <v>0.5</v>
      </c>
    </row>
    <row r="23" spans="1:4" x14ac:dyDescent="0.35">
      <c r="A23" t="s">
        <v>500</v>
      </c>
      <c r="B23">
        <v>9.1999999999999993</v>
      </c>
    </row>
    <row r="24" spans="1:4" x14ac:dyDescent="0.35">
      <c r="A24" t="s">
        <v>498</v>
      </c>
      <c r="B24">
        <v>1.8</v>
      </c>
    </row>
    <row r="25" spans="1:4" x14ac:dyDescent="0.35">
      <c r="A25" t="s">
        <v>501</v>
      </c>
      <c r="B25">
        <v>0.1</v>
      </c>
    </row>
    <row r="26" spans="1:4" x14ac:dyDescent="0.35">
      <c r="A26" t="s">
        <v>125</v>
      </c>
      <c r="B26">
        <f>SUM(B22:B25)</f>
        <v>11.6</v>
      </c>
      <c r="C26">
        <f>B26/$B$53*100</f>
        <v>1.6486640136441157</v>
      </c>
    </row>
    <row r="27" spans="1:4" x14ac:dyDescent="0.35">
      <c r="A27" s="21" t="s">
        <v>499</v>
      </c>
    </row>
    <row r="28" spans="1:4" x14ac:dyDescent="0.35">
      <c r="A28" t="s">
        <v>502</v>
      </c>
      <c r="B28">
        <v>0.2</v>
      </c>
    </row>
    <row r="29" spans="1:4" x14ac:dyDescent="0.35">
      <c r="A29" t="s">
        <v>503</v>
      </c>
      <c r="B29">
        <v>1.2</v>
      </c>
      <c r="D29">
        <f>C26+C36</f>
        <v>4.6617396247868097</v>
      </c>
    </row>
    <row r="30" spans="1:4" x14ac:dyDescent="0.35">
      <c r="A30" t="s">
        <v>504</v>
      </c>
      <c r="B30">
        <v>2.1</v>
      </c>
    </row>
    <row r="31" spans="1:4" x14ac:dyDescent="0.35">
      <c r="A31" t="s">
        <v>505</v>
      </c>
      <c r="B31">
        <v>15.2</v>
      </c>
    </row>
    <row r="32" spans="1:4" x14ac:dyDescent="0.35">
      <c r="A32" t="s">
        <v>506</v>
      </c>
      <c r="B32">
        <v>0.6</v>
      </c>
    </row>
    <row r="33" spans="1:3" x14ac:dyDescent="0.35">
      <c r="A33" t="s">
        <v>507</v>
      </c>
      <c r="B33">
        <v>7.2</v>
      </c>
    </row>
    <row r="34" spans="1:3" x14ac:dyDescent="0.35">
      <c r="A34" t="s">
        <v>508</v>
      </c>
      <c r="B34">
        <v>0.2</v>
      </c>
    </row>
    <row r="35" spans="1:3" x14ac:dyDescent="0.35">
      <c r="A35" t="s">
        <v>509</v>
      </c>
      <c r="B35">
        <v>13.2</v>
      </c>
    </row>
    <row r="36" spans="1:3" x14ac:dyDescent="0.35">
      <c r="A36" t="s">
        <v>125</v>
      </c>
      <c r="B36">
        <f>SUM(B32:B35)</f>
        <v>21.2</v>
      </c>
      <c r="C36">
        <f>B36/$B$53*100</f>
        <v>3.0130756111426944</v>
      </c>
    </row>
    <row r="37" spans="1:3" x14ac:dyDescent="0.35">
      <c r="A37" s="21" t="s">
        <v>524</v>
      </c>
    </row>
    <row r="38" spans="1:3" x14ac:dyDescent="0.35">
      <c r="A38" t="s">
        <v>510</v>
      </c>
      <c r="B38">
        <v>3.8</v>
      </c>
    </row>
    <row r="39" spans="1:3" x14ac:dyDescent="0.35">
      <c r="A39" t="s">
        <v>511</v>
      </c>
      <c r="B39">
        <v>0.5</v>
      </c>
    </row>
    <row r="40" spans="1:3" x14ac:dyDescent="0.35">
      <c r="A40" t="s">
        <v>512</v>
      </c>
      <c r="B40">
        <v>1.2</v>
      </c>
    </row>
    <row r="41" spans="1:3" x14ac:dyDescent="0.35">
      <c r="A41" t="s">
        <v>513</v>
      </c>
      <c r="B41">
        <v>1.6</v>
      </c>
    </row>
    <row r="42" spans="1:3" x14ac:dyDescent="0.35">
      <c r="A42" t="s">
        <v>514</v>
      </c>
      <c r="B42">
        <v>1.8</v>
      </c>
    </row>
    <row r="43" spans="1:3" x14ac:dyDescent="0.35">
      <c r="A43" t="s">
        <v>515</v>
      </c>
      <c r="B43">
        <v>3.5</v>
      </c>
    </row>
    <row r="44" spans="1:3" x14ac:dyDescent="0.35">
      <c r="A44" t="s">
        <v>516</v>
      </c>
      <c r="B44">
        <v>2</v>
      </c>
    </row>
    <row r="45" spans="1:3" x14ac:dyDescent="0.35">
      <c r="A45" t="s">
        <v>125</v>
      </c>
      <c r="B45">
        <f>SUM(B41:B44)</f>
        <v>8.9</v>
      </c>
      <c r="C45">
        <f>B45/$B$53*100</f>
        <v>1.2649232518476408</v>
      </c>
    </row>
    <row r="46" spans="1:3" x14ac:dyDescent="0.35">
      <c r="A46" s="21" t="s">
        <v>525</v>
      </c>
    </row>
    <row r="47" spans="1:3" x14ac:dyDescent="0.35">
      <c r="A47" t="s">
        <v>517</v>
      </c>
      <c r="B47">
        <v>0.1</v>
      </c>
    </row>
    <row r="48" spans="1:3" x14ac:dyDescent="0.35">
      <c r="A48" t="s">
        <v>518</v>
      </c>
      <c r="B48">
        <v>0.8</v>
      </c>
    </row>
    <row r="49" spans="1:3" x14ac:dyDescent="0.35">
      <c r="A49" t="s">
        <v>519</v>
      </c>
      <c r="B49">
        <v>6.5</v>
      </c>
    </row>
    <row r="50" spans="1:3" x14ac:dyDescent="0.35">
      <c r="A50" t="s">
        <v>520</v>
      </c>
      <c r="B50">
        <v>1.1000000000000001</v>
      </c>
    </row>
    <row r="51" spans="1:3" x14ac:dyDescent="0.35">
      <c r="A51" t="s">
        <v>125</v>
      </c>
      <c r="B51">
        <f>SUM(B47:B50)</f>
        <v>8.5</v>
      </c>
      <c r="C51">
        <f>B51/$B$53*100</f>
        <v>1.2080727686185333</v>
      </c>
    </row>
    <row r="53" spans="1:3" x14ac:dyDescent="0.35">
      <c r="A53" s="21" t="s">
        <v>528</v>
      </c>
      <c r="B53">
        <f>SUM(B51,B45,B36,B26,B18,B7,)</f>
        <v>703.6</v>
      </c>
    </row>
  </sheetData>
  <pageMargins left="0.7" right="0.7" top="0.75" bottom="0.75" header="0.3" footer="0.3"/>
  <pageSetup paperSize="22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41F848-F0C4-4C9E-AB0A-E9ECE19F6D55}">
  <dimension ref="A1:L25"/>
  <sheetViews>
    <sheetView workbookViewId="0">
      <selection sqref="A1:H1"/>
    </sheetView>
  </sheetViews>
  <sheetFormatPr defaultColWidth="11.453125" defaultRowHeight="14.5" x14ac:dyDescent="0.35"/>
  <cols>
    <col min="2" max="2" width="22.81640625" bestFit="1" customWidth="1"/>
    <col min="3" max="3" width="47.54296875" bestFit="1" customWidth="1"/>
    <col min="4" max="7" width="10.54296875" customWidth="1"/>
  </cols>
  <sheetData>
    <row r="1" spans="1:12" ht="18" x14ac:dyDescent="0.4">
      <c r="A1" s="208" t="s">
        <v>289</v>
      </c>
      <c r="B1" s="208"/>
      <c r="C1" s="209"/>
      <c r="D1" s="209"/>
      <c r="E1" s="209"/>
      <c r="F1" s="209"/>
      <c r="G1" s="209"/>
      <c r="H1" s="209"/>
    </row>
    <row r="2" spans="1:12" ht="16.5" x14ac:dyDescent="0.35">
      <c r="A2" s="210" t="s">
        <v>290</v>
      </c>
      <c r="B2" s="210"/>
      <c r="C2" s="209"/>
      <c r="D2" s="209"/>
      <c r="E2" s="209"/>
      <c r="F2" s="209"/>
      <c r="G2" s="209"/>
      <c r="H2" s="209"/>
    </row>
    <row r="3" spans="1:12" x14ac:dyDescent="0.35">
      <c r="A3" s="209" t="s">
        <v>291</v>
      </c>
      <c r="B3" s="209"/>
      <c r="C3" s="209"/>
      <c r="D3" s="209"/>
      <c r="E3" s="209"/>
      <c r="F3" s="209"/>
      <c r="G3" s="209"/>
      <c r="H3" s="209"/>
    </row>
    <row r="4" spans="1:12" x14ac:dyDescent="0.35">
      <c r="A4" s="209" t="s">
        <v>292</v>
      </c>
      <c r="B4" s="209"/>
      <c r="C4" s="209"/>
      <c r="D4" s="209"/>
      <c r="E4" s="209"/>
      <c r="F4" s="209"/>
      <c r="G4" s="209"/>
      <c r="H4" s="209"/>
    </row>
    <row r="6" spans="1:12" x14ac:dyDescent="0.35">
      <c r="A6" s="40" t="s">
        <v>293</v>
      </c>
      <c r="B6" s="40" t="s">
        <v>294</v>
      </c>
      <c r="C6" s="40" t="s">
        <v>295</v>
      </c>
      <c r="D6" s="40" t="s">
        <v>296</v>
      </c>
      <c r="E6" s="40" t="s">
        <v>297</v>
      </c>
      <c r="F6" s="40" t="s">
        <v>298</v>
      </c>
      <c r="G6" s="40" t="s">
        <v>299</v>
      </c>
      <c r="H6" s="40" t="s">
        <v>300</v>
      </c>
      <c r="I6" s="40" t="s">
        <v>301</v>
      </c>
      <c r="J6" s="40" t="s">
        <v>302</v>
      </c>
      <c r="K6" s="40" t="s">
        <v>303</v>
      </c>
      <c r="L6" s="41" t="s">
        <v>304</v>
      </c>
    </row>
    <row r="7" spans="1:12" x14ac:dyDescent="0.35">
      <c r="A7" s="42" t="s">
        <v>305</v>
      </c>
      <c r="B7" s="43" t="s">
        <v>259</v>
      </c>
      <c r="C7" s="43" t="s">
        <v>306</v>
      </c>
      <c r="D7" s="42">
        <v>13353</v>
      </c>
      <c r="E7" s="42">
        <v>17766</v>
      </c>
      <c r="F7" s="42">
        <v>22887</v>
      </c>
      <c r="G7" s="42">
        <v>27227</v>
      </c>
      <c r="H7" s="42">
        <v>30529</v>
      </c>
      <c r="I7" s="42">
        <v>33598</v>
      </c>
      <c r="J7" s="42">
        <v>40240</v>
      </c>
      <c r="K7" s="42">
        <v>45954</v>
      </c>
      <c r="L7">
        <f>AVERAGE(D7:K7)</f>
        <v>28944.25</v>
      </c>
    </row>
    <row r="8" spans="1:12" x14ac:dyDescent="0.35">
      <c r="A8" s="42" t="s">
        <v>307</v>
      </c>
      <c r="B8" s="43" t="s">
        <v>286</v>
      </c>
      <c r="C8" s="43" t="s">
        <v>308</v>
      </c>
      <c r="D8" s="42">
        <v>22868</v>
      </c>
      <c r="E8" s="42">
        <v>28355</v>
      </c>
      <c r="F8" s="42">
        <v>27862</v>
      </c>
      <c r="G8" s="42">
        <v>30791</v>
      </c>
      <c r="H8" s="42">
        <v>30007</v>
      </c>
      <c r="I8" s="42">
        <v>34707</v>
      </c>
      <c r="J8" s="42">
        <v>34028</v>
      </c>
      <c r="K8" s="42">
        <v>36028</v>
      </c>
      <c r="L8">
        <f t="shared" ref="L8:L25" si="0">AVERAGE(D8:K8)</f>
        <v>30580.75</v>
      </c>
    </row>
    <row r="9" spans="1:12" x14ac:dyDescent="0.35">
      <c r="A9" s="42" t="s">
        <v>309</v>
      </c>
      <c r="B9" s="43" t="s">
        <v>260</v>
      </c>
      <c r="C9" s="43" t="s">
        <v>310</v>
      </c>
      <c r="D9" s="42">
        <v>4081</v>
      </c>
      <c r="E9" s="42">
        <v>7983</v>
      </c>
      <c r="F9" s="42">
        <v>7414</v>
      </c>
      <c r="G9" s="42">
        <v>12640</v>
      </c>
      <c r="H9" s="42">
        <v>12136</v>
      </c>
      <c r="I9" s="42">
        <v>14182</v>
      </c>
      <c r="J9" s="42">
        <v>12056</v>
      </c>
      <c r="K9" s="42">
        <v>10223</v>
      </c>
      <c r="L9">
        <f t="shared" si="0"/>
        <v>10089.375</v>
      </c>
    </row>
    <row r="10" spans="1:12" x14ac:dyDescent="0.35">
      <c r="A10" s="42" t="s">
        <v>311</v>
      </c>
      <c r="B10" s="43" t="s">
        <v>259</v>
      </c>
      <c r="C10" s="43" t="s">
        <v>312</v>
      </c>
      <c r="D10" s="42">
        <v>6694</v>
      </c>
      <c r="E10" s="42">
        <v>7625</v>
      </c>
      <c r="F10" s="42">
        <v>9897</v>
      </c>
      <c r="G10" s="42">
        <v>11485</v>
      </c>
      <c r="H10" s="42">
        <v>11447</v>
      </c>
      <c r="I10" s="42">
        <v>12836</v>
      </c>
      <c r="J10" s="42">
        <v>13763</v>
      </c>
      <c r="K10" s="42">
        <v>14795</v>
      </c>
      <c r="L10">
        <f t="shared" si="0"/>
        <v>11067.75</v>
      </c>
    </row>
    <row r="11" spans="1:12" x14ac:dyDescent="0.35">
      <c r="A11" s="42" t="s">
        <v>313</v>
      </c>
      <c r="B11" s="43" t="s">
        <v>235</v>
      </c>
      <c r="C11" s="43" t="s">
        <v>314</v>
      </c>
      <c r="D11" s="42">
        <v>25617</v>
      </c>
      <c r="E11" s="42">
        <v>26976</v>
      </c>
      <c r="F11" s="42">
        <v>30240</v>
      </c>
      <c r="G11" s="42">
        <v>44055</v>
      </c>
      <c r="H11" s="42">
        <v>50993</v>
      </c>
      <c r="I11" s="42">
        <v>63688</v>
      </c>
      <c r="J11" s="42">
        <v>79262</v>
      </c>
      <c r="K11" s="42">
        <v>90054</v>
      </c>
      <c r="L11">
        <f t="shared" si="0"/>
        <v>51360.625</v>
      </c>
    </row>
    <row r="12" spans="1:12" x14ac:dyDescent="0.35">
      <c r="A12" s="42" t="s">
        <v>315</v>
      </c>
      <c r="B12" s="43" t="s">
        <v>259</v>
      </c>
      <c r="C12" s="43" t="s">
        <v>316</v>
      </c>
      <c r="D12" s="42">
        <v>9571</v>
      </c>
      <c r="E12" s="42">
        <v>11403</v>
      </c>
      <c r="F12" s="42">
        <v>9416</v>
      </c>
      <c r="G12" s="42">
        <v>8506</v>
      </c>
      <c r="H12" s="42">
        <v>7662</v>
      </c>
      <c r="I12" s="42">
        <v>5757</v>
      </c>
      <c r="J12" s="42">
        <v>5390</v>
      </c>
      <c r="K12" s="42">
        <v>6588</v>
      </c>
      <c r="L12">
        <f t="shared" si="0"/>
        <v>8036.625</v>
      </c>
    </row>
    <row r="13" spans="1:12" x14ac:dyDescent="0.35">
      <c r="A13" s="42" t="s">
        <v>317</v>
      </c>
      <c r="B13" s="43" t="s">
        <v>234</v>
      </c>
      <c r="C13" s="43" t="s">
        <v>318</v>
      </c>
      <c r="D13" s="42">
        <v>214733</v>
      </c>
      <c r="E13" s="42">
        <v>220025</v>
      </c>
      <c r="F13" s="42">
        <v>204948</v>
      </c>
      <c r="G13" s="42">
        <v>309317</v>
      </c>
      <c r="H13" s="42">
        <v>287802</v>
      </c>
      <c r="I13" s="42">
        <v>335620</v>
      </c>
      <c r="J13" s="42">
        <v>332276</v>
      </c>
      <c r="K13" s="42">
        <v>322767</v>
      </c>
      <c r="L13">
        <f t="shared" si="0"/>
        <v>278436</v>
      </c>
    </row>
    <row r="14" spans="1:12" x14ac:dyDescent="0.35">
      <c r="A14" s="42" t="s">
        <v>319</v>
      </c>
      <c r="B14" s="43" t="s">
        <v>239</v>
      </c>
      <c r="C14" s="43" t="s">
        <v>320</v>
      </c>
      <c r="D14" s="42">
        <v>73226</v>
      </c>
      <c r="E14" s="42">
        <v>78111</v>
      </c>
      <c r="F14" s="42">
        <v>78519</v>
      </c>
      <c r="G14" s="42">
        <v>84616</v>
      </c>
      <c r="H14" s="42">
        <v>83581</v>
      </c>
      <c r="I14" s="42">
        <v>82418</v>
      </c>
      <c r="J14" s="42">
        <v>85531</v>
      </c>
      <c r="K14" s="42">
        <v>90947</v>
      </c>
      <c r="L14">
        <f t="shared" si="0"/>
        <v>82118.625</v>
      </c>
    </row>
    <row r="15" spans="1:12" x14ac:dyDescent="0.35">
      <c r="A15" s="42" t="s">
        <v>321</v>
      </c>
      <c r="B15" s="43" t="s">
        <v>236</v>
      </c>
      <c r="C15" s="43" t="s">
        <v>322</v>
      </c>
      <c r="D15" s="42">
        <v>81270</v>
      </c>
      <c r="E15" s="42">
        <v>95175</v>
      </c>
      <c r="F15" s="42">
        <v>83816</v>
      </c>
      <c r="G15" s="42">
        <v>100669</v>
      </c>
      <c r="H15" s="42">
        <v>125609</v>
      </c>
      <c r="I15" s="42">
        <v>114869</v>
      </c>
      <c r="J15" s="42">
        <v>137572</v>
      </c>
      <c r="K15" s="42">
        <v>137842</v>
      </c>
      <c r="L15">
        <f t="shared" si="0"/>
        <v>109602.75</v>
      </c>
    </row>
    <row r="16" spans="1:12" x14ac:dyDescent="0.35">
      <c r="A16" s="42" t="s">
        <v>323</v>
      </c>
      <c r="B16" s="43" t="s">
        <v>235</v>
      </c>
      <c r="C16" s="43" t="s">
        <v>324</v>
      </c>
      <c r="D16" s="42">
        <v>148131</v>
      </c>
      <c r="E16" s="42">
        <v>186307</v>
      </c>
      <c r="F16" s="42">
        <v>171001</v>
      </c>
      <c r="G16" s="42">
        <v>169722</v>
      </c>
      <c r="H16" s="42">
        <v>141605</v>
      </c>
      <c r="I16" s="42">
        <v>148303</v>
      </c>
      <c r="J16" s="42">
        <v>165577</v>
      </c>
      <c r="K16" s="42">
        <v>179050</v>
      </c>
      <c r="L16">
        <f t="shared" si="0"/>
        <v>163712</v>
      </c>
    </row>
    <row r="17" spans="1:12" x14ac:dyDescent="0.35">
      <c r="A17" s="42" t="s">
        <v>325</v>
      </c>
      <c r="B17" s="43" t="s">
        <v>235</v>
      </c>
      <c r="C17" s="43" t="s">
        <v>326</v>
      </c>
      <c r="D17" s="42">
        <v>163568</v>
      </c>
      <c r="E17" s="42">
        <v>304434</v>
      </c>
      <c r="F17" s="42">
        <v>328104</v>
      </c>
      <c r="G17" s="42">
        <v>398642</v>
      </c>
      <c r="H17" s="42">
        <v>431458</v>
      </c>
      <c r="I17" s="42">
        <v>450156</v>
      </c>
      <c r="J17" s="42">
        <v>384737</v>
      </c>
      <c r="K17" s="42">
        <v>389988</v>
      </c>
      <c r="L17">
        <f t="shared" si="0"/>
        <v>356385.875</v>
      </c>
    </row>
    <row r="18" spans="1:12" x14ac:dyDescent="0.35">
      <c r="A18" s="42" t="s">
        <v>327</v>
      </c>
      <c r="B18" s="43" t="s">
        <v>233</v>
      </c>
      <c r="C18" s="43" t="s">
        <v>328</v>
      </c>
      <c r="D18" s="42">
        <v>20635</v>
      </c>
      <c r="E18" s="42">
        <v>31923</v>
      </c>
      <c r="F18" s="42">
        <v>32152</v>
      </c>
      <c r="G18" s="42">
        <v>31188</v>
      </c>
      <c r="H18" s="42">
        <v>41111</v>
      </c>
      <c r="I18" s="42">
        <v>38120</v>
      </c>
      <c r="J18" s="42">
        <v>-11269</v>
      </c>
      <c r="K18" s="42">
        <v>-42036</v>
      </c>
      <c r="L18">
        <f t="shared" si="0"/>
        <v>17728</v>
      </c>
    </row>
    <row r="19" spans="1:12" x14ac:dyDescent="0.35">
      <c r="A19" s="42" t="s">
        <v>329</v>
      </c>
      <c r="B19" s="43" t="s">
        <v>287</v>
      </c>
      <c r="C19" s="43" t="s">
        <v>330</v>
      </c>
      <c r="D19" s="42">
        <v>9624</v>
      </c>
      <c r="E19" s="42">
        <v>15053</v>
      </c>
      <c r="F19" s="42">
        <v>15404</v>
      </c>
      <c r="G19" s="42">
        <v>16997</v>
      </c>
      <c r="H19" s="42">
        <v>17114</v>
      </c>
      <c r="I19" s="42">
        <v>19948</v>
      </c>
      <c r="J19" s="42">
        <v>20898</v>
      </c>
      <c r="K19" s="42">
        <v>21653</v>
      </c>
      <c r="L19">
        <f t="shared" si="0"/>
        <v>17086.375</v>
      </c>
    </row>
    <row r="20" spans="1:12" x14ac:dyDescent="0.35">
      <c r="A20" s="42" t="s">
        <v>331</v>
      </c>
      <c r="B20" s="43" t="s">
        <v>236</v>
      </c>
      <c r="C20" s="43" t="s">
        <v>332</v>
      </c>
      <c r="D20" s="42">
        <v>68570</v>
      </c>
      <c r="E20" s="42">
        <v>82994</v>
      </c>
      <c r="F20" s="42">
        <v>77471</v>
      </c>
      <c r="G20" s="42">
        <v>87919</v>
      </c>
      <c r="H20" s="42">
        <v>81357</v>
      </c>
      <c r="I20" s="42">
        <v>77766</v>
      </c>
      <c r="J20" s="42">
        <v>71311</v>
      </c>
      <c r="K20" s="42">
        <v>63397</v>
      </c>
      <c r="L20">
        <f t="shared" si="0"/>
        <v>76348.125</v>
      </c>
    </row>
    <row r="21" spans="1:12" x14ac:dyDescent="0.35">
      <c r="A21" s="42" t="s">
        <v>333</v>
      </c>
      <c r="B21" s="44" t="s">
        <v>288</v>
      </c>
      <c r="C21" s="43" t="s">
        <v>334</v>
      </c>
      <c r="D21" s="42">
        <v>7195</v>
      </c>
      <c r="E21" s="42">
        <v>13330</v>
      </c>
      <c r="F21" s="42">
        <v>2428</v>
      </c>
      <c r="G21" s="42">
        <v>21023</v>
      </c>
      <c r="H21" s="42">
        <v>23091</v>
      </c>
      <c r="I21" s="42">
        <v>21537</v>
      </c>
      <c r="J21" s="42">
        <v>18427</v>
      </c>
      <c r="K21" s="42">
        <v>17991</v>
      </c>
      <c r="L21">
        <f t="shared" si="0"/>
        <v>15627.75</v>
      </c>
    </row>
    <row r="22" spans="1:12" x14ac:dyDescent="0.35">
      <c r="A22" s="42" t="s">
        <v>335</v>
      </c>
      <c r="B22" s="43" t="s">
        <v>260</v>
      </c>
      <c r="C22" s="43" t="s">
        <v>336</v>
      </c>
      <c r="D22" s="42">
        <v>110525</v>
      </c>
      <c r="E22" s="42">
        <v>125269</v>
      </c>
      <c r="F22" s="42">
        <v>126183</v>
      </c>
      <c r="G22" s="42">
        <v>159793</v>
      </c>
      <c r="H22" s="42">
        <v>155164</v>
      </c>
      <c r="I22" s="42">
        <v>161477</v>
      </c>
      <c r="J22" s="42">
        <v>169591</v>
      </c>
      <c r="K22" s="42">
        <v>179101</v>
      </c>
      <c r="L22">
        <f t="shared" si="0"/>
        <v>148387.875</v>
      </c>
    </row>
    <row r="23" spans="1:12" x14ac:dyDescent="0.35">
      <c r="A23" s="42" t="s">
        <v>337</v>
      </c>
      <c r="B23" s="43" t="s">
        <v>235</v>
      </c>
      <c r="C23" s="43" t="s">
        <v>338</v>
      </c>
      <c r="D23" s="42">
        <v>22969</v>
      </c>
      <c r="E23" s="42">
        <v>45145</v>
      </c>
      <c r="F23" s="42">
        <v>30925</v>
      </c>
      <c r="G23" s="42">
        <v>53732</v>
      </c>
      <c r="H23" s="42">
        <v>50509</v>
      </c>
      <c r="I23" s="42">
        <v>59331</v>
      </c>
      <c r="J23" s="42">
        <v>60127</v>
      </c>
      <c r="K23" s="42">
        <v>56339</v>
      </c>
      <c r="L23">
        <f t="shared" si="0"/>
        <v>47384.625</v>
      </c>
    </row>
    <row r="24" spans="1:12" x14ac:dyDescent="0.35">
      <c r="A24" s="42" t="s">
        <v>339</v>
      </c>
      <c r="B24" s="43" t="s">
        <v>238</v>
      </c>
      <c r="C24" s="43" t="s">
        <v>340</v>
      </c>
      <c r="D24" s="42">
        <v>23637</v>
      </c>
      <c r="E24" s="42">
        <v>30312</v>
      </c>
      <c r="F24" s="42">
        <v>9970</v>
      </c>
      <c r="G24" s="42">
        <v>12290</v>
      </c>
      <c r="H24" s="42">
        <v>27248</v>
      </c>
      <c r="I24" s="42">
        <v>31540</v>
      </c>
      <c r="J24" s="42">
        <v>20941</v>
      </c>
      <c r="K24" s="42">
        <v>19520</v>
      </c>
      <c r="L24">
        <f t="shared" si="0"/>
        <v>21932.25</v>
      </c>
    </row>
    <row r="25" spans="1:12" x14ac:dyDescent="0.35">
      <c r="A25" s="42" t="s">
        <v>341</v>
      </c>
      <c r="B25" s="43" t="s">
        <v>260</v>
      </c>
      <c r="C25" s="43" t="s">
        <v>342</v>
      </c>
      <c r="D25" s="42">
        <v>89093</v>
      </c>
      <c r="E25" s="42">
        <v>117321</v>
      </c>
      <c r="F25" s="42">
        <v>116262</v>
      </c>
      <c r="G25" s="42">
        <v>139861</v>
      </c>
      <c r="H25" s="42">
        <v>135831</v>
      </c>
      <c r="I25" s="42">
        <v>145695</v>
      </c>
      <c r="J25" s="42">
        <v>133114</v>
      </c>
      <c r="K25" s="42">
        <v>123988</v>
      </c>
      <c r="L25">
        <f t="shared" si="0"/>
        <v>125145.625</v>
      </c>
    </row>
  </sheetData>
  <autoFilter ref="A6:K25" xr:uid="{3DDECF01-04D4-48FA-B5E6-3931DC6547F8}"/>
  <mergeCells count="4">
    <mergeCell ref="A1:H1"/>
    <mergeCell ref="A2:H2"/>
    <mergeCell ref="A3:H3"/>
    <mergeCell ref="A4:H4"/>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5E6EC2-9077-40B8-9E1A-E7D1D80D1AC5}">
  <dimension ref="A1:J98"/>
  <sheetViews>
    <sheetView workbookViewId="0">
      <selection sqref="A1:J1"/>
    </sheetView>
  </sheetViews>
  <sheetFormatPr defaultColWidth="11.453125" defaultRowHeight="14.5" x14ac:dyDescent="0.35"/>
  <cols>
    <col min="2" max="2" width="61.453125" bestFit="1" customWidth="1"/>
    <col min="3" max="9" width="11.453125" customWidth="1"/>
  </cols>
  <sheetData>
    <row r="1" spans="1:10" ht="18" x14ac:dyDescent="0.4">
      <c r="A1" s="208" t="s">
        <v>289</v>
      </c>
      <c r="B1" s="209"/>
      <c r="C1" s="209"/>
      <c r="D1" s="209"/>
      <c r="E1" s="209"/>
      <c r="F1" s="209"/>
      <c r="G1" s="209"/>
      <c r="H1" s="209"/>
      <c r="I1" s="209"/>
      <c r="J1" s="209"/>
    </row>
    <row r="2" spans="1:10" ht="16.5" x14ac:dyDescent="0.35">
      <c r="A2" s="210" t="s">
        <v>290</v>
      </c>
      <c r="B2" s="209"/>
      <c r="C2" s="209"/>
      <c r="D2" s="209"/>
      <c r="E2" s="209"/>
      <c r="F2" s="209"/>
      <c r="G2" s="209"/>
      <c r="H2" s="209"/>
      <c r="I2" s="209"/>
      <c r="J2" s="209"/>
    </row>
    <row r="3" spans="1:10" x14ac:dyDescent="0.35">
      <c r="A3" s="209" t="s">
        <v>291</v>
      </c>
      <c r="B3" s="209"/>
      <c r="C3" s="209"/>
      <c r="D3" s="209"/>
      <c r="E3" s="209"/>
      <c r="F3" s="209"/>
      <c r="G3" s="209"/>
      <c r="H3" s="209"/>
      <c r="I3" s="209"/>
      <c r="J3" s="209"/>
    </row>
    <row r="4" spans="1:10" x14ac:dyDescent="0.35">
      <c r="A4" s="209" t="s">
        <v>292</v>
      </c>
      <c r="B4" s="209"/>
      <c r="C4" s="209"/>
      <c r="D4" s="209"/>
      <c r="E4" s="209"/>
      <c r="F4" s="209"/>
      <c r="G4" s="209"/>
      <c r="H4" s="209"/>
      <c r="I4" s="209"/>
      <c r="J4" s="209"/>
    </row>
    <row r="6" spans="1:10" x14ac:dyDescent="0.35">
      <c r="A6" s="40" t="s">
        <v>293</v>
      </c>
      <c r="B6" s="40" t="s">
        <v>343</v>
      </c>
      <c r="C6" s="40" t="s">
        <v>296</v>
      </c>
      <c r="D6" s="40" t="s">
        <v>297</v>
      </c>
      <c r="E6" s="40" t="s">
        <v>298</v>
      </c>
      <c r="F6" s="40" t="s">
        <v>299</v>
      </c>
      <c r="G6" s="40" t="s">
        <v>300</v>
      </c>
      <c r="H6" s="40" t="s">
        <v>301</v>
      </c>
      <c r="I6" s="40" t="s">
        <v>302</v>
      </c>
      <c r="J6" s="40" t="s">
        <v>303</v>
      </c>
    </row>
    <row r="7" spans="1:10" x14ac:dyDescent="0.35">
      <c r="A7" s="42" t="s">
        <v>343</v>
      </c>
      <c r="B7" s="42" t="s">
        <v>343</v>
      </c>
      <c r="C7" s="42" t="s">
        <v>343</v>
      </c>
      <c r="D7" s="42" t="s">
        <v>343</v>
      </c>
      <c r="E7" s="42" t="s">
        <v>343</v>
      </c>
      <c r="F7" s="42" t="s">
        <v>343</v>
      </c>
      <c r="G7" s="42" t="s">
        <v>343</v>
      </c>
      <c r="H7" s="42" t="s">
        <v>343</v>
      </c>
      <c r="I7" s="42" t="s">
        <v>343</v>
      </c>
      <c r="J7" s="42" t="s">
        <v>343</v>
      </c>
    </row>
    <row r="8" spans="1:10" x14ac:dyDescent="0.35">
      <c r="A8" s="42" t="s">
        <v>344</v>
      </c>
      <c r="B8" s="43" t="s">
        <v>345</v>
      </c>
      <c r="C8" s="42">
        <v>1472552</v>
      </c>
      <c r="D8" s="42">
        <v>1840690</v>
      </c>
      <c r="E8" s="42">
        <v>1806807</v>
      </c>
      <c r="F8" s="42">
        <v>2130814</v>
      </c>
      <c r="G8" s="42">
        <v>2156084</v>
      </c>
      <c r="H8" s="42">
        <v>2249078</v>
      </c>
      <c r="I8" s="42">
        <v>2158546</v>
      </c>
      <c r="J8" s="42">
        <v>2158917</v>
      </c>
    </row>
    <row r="9" spans="1:10" x14ac:dyDescent="0.35">
      <c r="A9" s="42" t="s">
        <v>346</v>
      </c>
      <c r="B9" s="43" t="s">
        <v>347</v>
      </c>
      <c r="C9" s="42">
        <v>1115360</v>
      </c>
      <c r="D9" s="42">
        <v>1445507</v>
      </c>
      <c r="E9" s="42">
        <v>1384899</v>
      </c>
      <c r="F9" s="42">
        <v>1720475</v>
      </c>
      <c r="G9" s="42">
        <v>1744253</v>
      </c>
      <c r="H9" s="42">
        <v>1851549</v>
      </c>
      <c r="I9" s="42">
        <v>1773573</v>
      </c>
      <c r="J9" s="42">
        <v>1764190</v>
      </c>
    </row>
    <row r="10" spans="1:10" x14ac:dyDescent="0.35">
      <c r="A10" s="42" t="s">
        <v>309</v>
      </c>
      <c r="B10" s="43" t="s">
        <v>310</v>
      </c>
      <c r="C10" s="42">
        <v>4081</v>
      </c>
      <c r="D10" s="42">
        <v>7983</v>
      </c>
      <c r="E10" s="42">
        <v>7414</v>
      </c>
      <c r="F10" s="42">
        <v>12640</v>
      </c>
      <c r="G10" s="42">
        <v>12136</v>
      </c>
      <c r="H10" s="42">
        <v>14182</v>
      </c>
      <c r="I10" s="42">
        <v>12056</v>
      </c>
      <c r="J10" s="42">
        <v>10223</v>
      </c>
    </row>
    <row r="11" spans="1:10" x14ac:dyDescent="0.35">
      <c r="A11" s="42" t="s">
        <v>348</v>
      </c>
      <c r="B11" s="42" t="s">
        <v>349</v>
      </c>
      <c r="C11" s="42">
        <v>2445</v>
      </c>
      <c r="D11" s="42">
        <v>5423</v>
      </c>
      <c r="E11" s="42">
        <v>4926</v>
      </c>
      <c r="F11" s="42">
        <v>8870</v>
      </c>
      <c r="G11" s="42">
        <v>8779</v>
      </c>
      <c r="H11" s="42">
        <v>11004</v>
      </c>
      <c r="I11" s="42" t="s">
        <v>350</v>
      </c>
      <c r="J11" s="42" t="s">
        <v>350</v>
      </c>
    </row>
    <row r="12" spans="1:10" x14ac:dyDescent="0.35">
      <c r="A12" s="42" t="s">
        <v>351</v>
      </c>
      <c r="B12" s="42" t="s">
        <v>352</v>
      </c>
      <c r="C12" s="42">
        <v>1636</v>
      </c>
      <c r="D12" s="42">
        <v>2561</v>
      </c>
      <c r="E12" s="42">
        <v>2488</v>
      </c>
      <c r="F12" s="42">
        <v>3770</v>
      </c>
      <c r="G12" s="42">
        <v>3358</v>
      </c>
      <c r="H12" s="42">
        <v>3178</v>
      </c>
      <c r="I12" s="42" t="s">
        <v>350</v>
      </c>
      <c r="J12" s="42" t="s">
        <v>350</v>
      </c>
    </row>
    <row r="13" spans="1:10" x14ac:dyDescent="0.35">
      <c r="A13" s="42" t="s">
        <v>327</v>
      </c>
      <c r="B13" s="43" t="s">
        <v>328</v>
      </c>
      <c r="C13" s="42">
        <v>20635</v>
      </c>
      <c r="D13" s="42">
        <v>31923</v>
      </c>
      <c r="E13" s="42">
        <v>32152</v>
      </c>
      <c r="F13" s="42">
        <v>31188</v>
      </c>
      <c r="G13" s="42">
        <v>41111</v>
      </c>
      <c r="H13" s="42">
        <v>38120</v>
      </c>
      <c r="I13" s="42">
        <v>-11269</v>
      </c>
      <c r="J13" s="42">
        <v>-42036</v>
      </c>
    </row>
    <row r="14" spans="1:10" x14ac:dyDescent="0.35">
      <c r="A14" s="42" t="s">
        <v>353</v>
      </c>
      <c r="B14" s="42" t="s">
        <v>354</v>
      </c>
      <c r="C14" s="42">
        <v>13034</v>
      </c>
      <c r="D14" s="42">
        <v>14617</v>
      </c>
      <c r="E14" s="42">
        <v>8882</v>
      </c>
      <c r="F14" s="42">
        <v>9298</v>
      </c>
      <c r="G14" s="42">
        <v>23970</v>
      </c>
      <c r="H14" s="42">
        <v>24198</v>
      </c>
      <c r="I14" s="42" t="s">
        <v>350</v>
      </c>
      <c r="J14" s="42" t="s">
        <v>350</v>
      </c>
    </row>
    <row r="15" spans="1:10" x14ac:dyDescent="0.35">
      <c r="A15" s="42" t="s">
        <v>355</v>
      </c>
      <c r="B15" s="42" t="s">
        <v>356</v>
      </c>
      <c r="C15" s="42">
        <v>8479</v>
      </c>
      <c r="D15" s="42">
        <v>14344</v>
      </c>
      <c r="E15" s="42">
        <v>17497</v>
      </c>
      <c r="F15" s="42">
        <v>13533</v>
      </c>
      <c r="G15" s="42">
        <v>8452</v>
      </c>
      <c r="H15" s="42">
        <v>3337</v>
      </c>
      <c r="I15" s="42" t="s">
        <v>350</v>
      </c>
      <c r="J15" s="42" t="s">
        <v>350</v>
      </c>
    </row>
    <row r="16" spans="1:10" x14ac:dyDescent="0.35">
      <c r="A16" s="42" t="s">
        <v>357</v>
      </c>
      <c r="B16" s="42" t="s">
        <v>358</v>
      </c>
      <c r="C16" s="42">
        <v>-878</v>
      </c>
      <c r="D16" s="42">
        <v>2962</v>
      </c>
      <c r="E16" s="42">
        <v>5773</v>
      </c>
      <c r="F16" s="42">
        <v>8357</v>
      </c>
      <c r="G16" s="42">
        <v>8689</v>
      </c>
      <c r="H16" s="42">
        <v>10585</v>
      </c>
      <c r="I16" s="42" t="s">
        <v>350</v>
      </c>
      <c r="J16" s="42" t="s">
        <v>350</v>
      </c>
    </row>
    <row r="17" spans="1:10" x14ac:dyDescent="0.35">
      <c r="A17" s="42" t="s">
        <v>339</v>
      </c>
      <c r="B17" s="43" t="s">
        <v>340</v>
      </c>
      <c r="C17" s="42">
        <v>23637</v>
      </c>
      <c r="D17" s="42">
        <v>30312</v>
      </c>
      <c r="E17" s="42">
        <v>9970</v>
      </c>
      <c r="F17" s="42">
        <v>12290</v>
      </c>
      <c r="G17" s="42">
        <v>27248</v>
      </c>
      <c r="H17" s="42">
        <v>31540</v>
      </c>
      <c r="I17" s="42">
        <v>20941</v>
      </c>
      <c r="J17" s="42">
        <v>19520</v>
      </c>
    </row>
    <row r="18" spans="1:10" x14ac:dyDescent="0.35">
      <c r="A18" s="42" t="s">
        <v>313</v>
      </c>
      <c r="B18" s="43" t="s">
        <v>314</v>
      </c>
      <c r="C18" s="42">
        <v>25617</v>
      </c>
      <c r="D18" s="42">
        <v>26976</v>
      </c>
      <c r="E18" s="42">
        <v>30240</v>
      </c>
      <c r="F18" s="42">
        <v>44055</v>
      </c>
      <c r="G18" s="42">
        <v>50993</v>
      </c>
      <c r="H18" s="42">
        <v>63688</v>
      </c>
      <c r="I18" s="42">
        <v>79262</v>
      </c>
      <c r="J18" s="42">
        <v>90054</v>
      </c>
    </row>
    <row r="19" spans="1:10" x14ac:dyDescent="0.35">
      <c r="A19" s="42" t="s">
        <v>325</v>
      </c>
      <c r="B19" s="43" t="s">
        <v>326</v>
      </c>
      <c r="C19" s="42">
        <v>163568</v>
      </c>
      <c r="D19" s="42">
        <v>304434</v>
      </c>
      <c r="E19" s="42">
        <v>328104</v>
      </c>
      <c r="F19" s="42">
        <v>398642</v>
      </c>
      <c r="G19" s="42">
        <v>431458</v>
      </c>
      <c r="H19" s="42">
        <v>450156</v>
      </c>
      <c r="I19" s="42">
        <v>384737</v>
      </c>
      <c r="J19" s="42">
        <v>389988</v>
      </c>
    </row>
    <row r="20" spans="1:10" x14ac:dyDescent="0.35">
      <c r="A20" s="42" t="s">
        <v>359</v>
      </c>
      <c r="B20" s="42" t="s">
        <v>360</v>
      </c>
      <c r="C20" s="42">
        <v>27505</v>
      </c>
      <c r="D20" s="42">
        <v>136537</v>
      </c>
      <c r="E20" s="42">
        <v>143728</v>
      </c>
      <c r="F20" s="42">
        <v>202230</v>
      </c>
      <c r="G20" s="42">
        <v>218727</v>
      </c>
      <c r="H20" s="42">
        <v>233477</v>
      </c>
      <c r="I20" s="42">
        <v>208908</v>
      </c>
      <c r="J20" s="42">
        <v>213020</v>
      </c>
    </row>
    <row r="21" spans="1:10" x14ac:dyDescent="0.35">
      <c r="A21" s="42" t="s">
        <v>361</v>
      </c>
      <c r="B21" s="42" t="s">
        <v>362</v>
      </c>
      <c r="C21" s="42">
        <v>-1444</v>
      </c>
      <c r="D21" s="42">
        <v>1753</v>
      </c>
      <c r="E21" s="42">
        <v>875</v>
      </c>
      <c r="F21" s="42">
        <v>3369</v>
      </c>
      <c r="G21" s="42">
        <v>6091</v>
      </c>
      <c r="H21" s="42">
        <v>5192</v>
      </c>
      <c r="I21" s="42" t="s">
        <v>350</v>
      </c>
      <c r="J21" s="42" t="s">
        <v>350</v>
      </c>
    </row>
    <row r="22" spans="1:10" x14ac:dyDescent="0.35">
      <c r="A22" s="42" t="s">
        <v>363</v>
      </c>
      <c r="B22" s="42" t="s">
        <v>364</v>
      </c>
      <c r="C22" s="42">
        <v>-1750</v>
      </c>
      <c r="D22" s="42">
        <v>-973</v>
      </c>
      <c r="E22" s="42">
        <v>675</v>
      </c>
      <c r="F22" s="42">
        <v>3371</v>
      </c>
      <c r="G22" s="42">
        <v>6670</v>
      </c>
      <c r="H22" s="42">
        <v>7408</v>
      </c>
      <c r="I22" s="42" t="s">
        <v>350</v>
      </c>
      <c r="J22" s="42" t="s">
        <v>350</v>
      </c>
    </row>
    <row r="23" spans="1:10" x14ac:dyDescent="0.35">
      <c r="A23" s="42" t="s">
        <v>365</v>
      </c>
      <c r="B23" s="42" t="s">
        <v>366</v>
      </c>
      <c r="C23" s="42">
        <v>-2921</v>
      </c>
      <c r="D23" s="42">
        <v>6246</v>
      </c>
      <c r="E23" s="42">
        <v>12770</v>
      </c>
      <c r="F23" s="42">
        <v>11812</v>
      </c>
      <c r="G23" s="42">
        <v>8600</v>
      </c>
      <c r="H23" s="42">
        <v>10207</v>
      </c>
      <c r="I23" s="42" t="s">
        <v>350</v>
      </c>
      <c r="J23" s="42" t="s">
        <v>350</v>
      </c>
    </row>
    <row r="24" spans="1:10" x14ac:dyDescent="0.35">
      <c r="A24" s="42" t="s">
        <v>367</v>
      </c>
      <c r="B24" s="42" t="s">
        <v>368</v>
      </c>
      <c r="C24" s="42">
        <v>9690</v>
      </c>
      <c r="D24" s="42">
        <v>17082</v>
      </c>
      <c r="E24" s="42">
        <v>17973</v>
      </c>
      <c r="F24" s="42">
        <v>23609</v>
      </c>
      <c r="G24" s="42">
        <v>23432</v>
      </c>
      <c r="H24" s="42">
        <v>24307</v>
      </c>
      <c r="I24" s="42" t="s">
        <v>350</v>
      </c>
      <c r="J24" s="42" t="s">
        <v>350</v>
      </c>
    </row>
    <row r="25" spans="1:10" x14ac:dyDescent="0.35">
      <c r="A25" s="42" t="s">
        <v>369</v>
      </c>
      <c r="B25" s="42" t="s">
        <v>370</v>
      </c>
      <c r="C25" s="42">
        <v>8497</v>
      </c>
      <c r="D25" s="42">
        <v>18831</v>
      </c>
      <c r="E25" s="42">
        <v>27364</v>
      </c>
      <c r="F25" s="42">
        <v>32631</v>
      </c>
      <c r="G25" s="42">
        <v>34008</v>
      </c>
      <c r="H25" s="42">
        <v>35516</v>
      </c>
      <c r="I25" s="42" t="s">
        <v>350</v>
      </c>
      <c r="J25" s="42" t="s">
        <v>350</v>
      </c>
    </row>
    <row r="26" spans="1:10" x14ac:dyDescent="0.35">
      <c r="A26" s="42" t="s">
        <v>371</v>
      </c>
      <c r="B26" s="42" t="s">
        <v>372</v>
      </c>
      <c r="C26" s="42">
        <v>25607</v>
      </c>
      <c r="D26" s="42">
        <v>47222</v>
      </c>
      <c r="E26" s="42">
        <v>32596</v>
      </c>
      <c r="F26" s="42">
        <v>46834</v>
      </c>
      <c r="G26" s="42">
        <v>51598</v>
      </c>
      <c r="H26" s="42">
        <v>53793</v>
      </c>
      <c r="I26" s="42" t="s">
        <v>350</v>
      </c>
      <c r="J26" s="42" t="s">
        <v>350</v>
      </c>
    </row>
    <row r="27" spans="1:10" x14ac:dyDescent="0.35">
      <c r="A27" s="42" t="s">
        <v>373</v>
      </c>
      <c r="B27" s="42" t="s">
        <v>374</v>
      </c>
      <c r="C27" s="42">
        <v>8563</v>
      </c>
      <c r="D27" s="42">
        <v>10934</v>
      </c>
      <c r="E27" s="42">
        <v>5109</v>
      </c>
      <c r="F27" s="42">
        <v>11446</v>
      </c>
      <c r="G27" s="42">
        <v>19292</v>
      </c>
      <c r="H27" s="42">
        <v>14269</v>
      </c>
      <c r="I27" s="42" t="s">
        <v>350</v>
      </c>
      <c r="J27" s="42" t="s">
        <v>350</v>
      </c>
    </row>
    <row r="28" spans="1:10" x14ac:dyDescent="0.35">
      <c r="A28" s="42" t="s">
        <v>375</v>
      </c>
      <c r="B28" s="42" t="s">
        <v>376</v>
      </c>
      <c r="C28" s="42">
        <v>-55216</v>
      </c>
      <c r="D28" s="42">
        <v>-8965</v>
      </c>
      <c r="E28" s="42">
        <v>794</v>
      </c>
      <c r="F28" s="42">
        <v>22120</v>
      </c>
      <c r="G28" s="42">
        <v>21530</v>
      </c>
      <c r="H28" s="42">
        <v>30584</v>
      </c>
      <c r="I28" s="42" t="s">
        <v>350</v>
      </c>
      <c r="J28" s="42" t="s">
        <v>350</v>
      </c>
    </row>
    <row r="29" spans="1:10" x14ac:dyDescent="0.35">
      <c r="A29" s="42" t="s">
        <v>377</v>
      </c>
      <c r="B29" s="42" t="s">
        <v>378</v>
      </c>
      <c r="C29" s="42">
        <v>19633</v>
      </c>
      <c r="D29" s="42">
        <v>22743</v>
      </c>
      <c r="E29" s="42">
        <v>25805</v>
      </c>
      <c r="F29" s="42">
        <v>24693</v>
      </c>
      <c r="G29" s="42">
        <v>28110</v>
      </c>
      <c r="H29" s="42">
        <v>32782</v>
      </c>
      <c r="I29" s="42" t="s">
        <v>350</v>
      </c>
      <c r="J29" s="42" t="s">
        <v>350</v>
      </c>
    </row>
    <row r="30" spans="1:10" x14ac:dyDescent="0.35">
      <c r="A30" s="42" t="s">
        <v>379</v>
      </c>
      <c r="B30" s="42" t="s">
        <v>380</v>
      </c>
      <c r="C30" s="42">
        <v>1021</v>
      </c>
      <c r="D30" s="42">
        <v>2047</v>
      </c>
      <c r="E30" s="42">
        <v>2069</v>
      </c>
      <c r="F30" s="42">
        <v>2712</v>
      </c>
      <c r="G30" s="42">
        <v>3220</v>
      </c>
      <c r="H30" s="42">
        <v>3917</v>
      </c>
      <c r="I30" s="42" t="s">
        <v>350</v>
      </c>
      <c r="J30" s="42" t="s">
        <v>350</v>
      </c>
    </row>
    <row r="31" spans="1:10" x14ac:dyDescent="0.35">
      <c r="A31" s="42" t="s">
        <v>381</v>
      </c>
      <c r="B31" s="42" t="s">
        <v>382</v>
      </c>
      <c r="C31" s="42">
        <v>15825</v>
      </c>
      <c r="D31" s="42">
        <v>19617</v>
      </c>
      <c r="E31" s="42">
        <v>17699</v>
      </c>
      <c r="F31" s="42">
        <v>19634</v>
      </c>
      <c r="G31" s="42">
        <v>16175</v>
      </c>
      <c r="H31" s="42">
        <v>15502</v>
      </c>
      <c r="I31" s="42" t="s">
        <v>350</v>
      </c>
      <c r="J31" s="42" t="s">
        <v>350</v>
      </c>
    </row>
    <row r="32" spans="1:10" x14ac:dyDescent="0.35">
      <c r="A32" s="42" t="s">
        <v>383</v>
      </c>
      <c r="B32" s="42" t="s">
        <v>384</v>
      </c>
      <c r="C32" s="42">
        <v>136063</v>
      </c>
      <c r="D32" s="42">
        <v>167898</v>
      </c>
      <c r="E32" s="42">
        <v>184375</v>
      </c>
      <c r="F32" s="42">
        <v>196412</v>
      </c>
      <c r="G32" s="42">
        <v>212731</v>
      </c>
      <c r="H32" s="42">
        <v>216678</v>
      </c>
      <c r="I32" s="42">
        <v>175829</v>
      </c>
      <c r="J32" s="42">
        <v>176968</v>
      </c>
    </row>
    <row r="33" spans="1:10" x14ac:dyDescent="0.35">
      <c r="A33" s="42" t="s">
        <v>385</v>
      </c>
      <c r="B33" s="42" t="s">
        <v>386</v>
      </c>
      <c r="C33" s="42">
        <v>45174</v>
      </c>
      <c r="D33" s="42">
        <v>49595</v>
      </c>
      <c r="E33" s="42">
        <v>45393</v>
      </c>
      <c r="F33" s="42">
        <v>47491</v>
      </c>
      <c r="G33" s="42">
        <v>54527</v>
      </c>
      <c r="H33" s="42">
        <v>60571</v>
      </c>
      <c r="I33" s="42" t="s">
        <v>350</v>
      </c>
      <c r="J33" s="42" t="s">
        <v>350</v>
      </c>
    </row>
    <row r="34" spans="1:10" x14ac:dyDescent="0.35">
      <c r="A34" s="42" t="s">
        <v>387</v>
      </c>
      <c r="B34" s="42" t="s">
        <v>388</v>
      </c>
      <c r="C34" s="42">
        <v>484</v>
      </c>
      <c r="D34" s="42">
        <v>1299</v>
      </c>
      <c r="E34" s="42">
        <v>1095</v>
      </c>
      <c r="F34" s="42">
        <v>1585</v>
      </c>
      <c r="G34" s="42">
        <v>1976</v>
      </c>
      <c r="H34" s="42">
        <v>1969</v>
      </c>
      <c r="I34" s="42" t="s">
        <v>350</v>
      </c>
      <c r="J34" s="42" t="s">
        <v>350</v>
      </c>
    </row>
    <row r="35" spans="1:10" x14ac:dyDescent="0.35">
      <c r="A35" s="42" t="s">
        <v>389</v>
      </c>
      <c r="B35" s="42" t="s">
        <v>390</v>
      </c>
      <c r="C35" s="42">
        <v>2189</v>
      </c>
      <c r="D35" s="42">
        <v>2764</v>
      </c>
      <c r="E35" s="42">
        <v>3064</v>
      </c>
      <c r="F35" s="42">
        <v>2623</v>
      </c>
      <c r="G35" s="42">
        <v>3422</v>
      </c>
      <c r="H35" s="42">
        <v>2155</v>
      </c>
      <c r="I35" s="42" t="s">
        <v>350</v>
      </c>
      <c r="J35" s="42" t="s">
        <v>350</v>
      </c>
    </row>
    <row r="36" spans="1:10" x14ac:dyDescent="0.35">
      <c r="A36" s="42" t="s">
        <v>391</v>
      </c>
      <c r="B36" s="42" t="s">
        <v>392</v>
      </c>
      <c r="C36" s="42">
        <v>5425</v>
      </c>
      <c r="D36" s="42">
        <v>7982</v>
      </c>
      <c r="E36" s="42">
        <v>6599</v>
      </c>
      <c r="F36" s="42">
        <v>8663</v>
      </c>
      <c r="G36" s="42">
        <v>10447</v>
      </c>
      <c r="H36" s="42">
        <v>11394</v>
      </c>
      <c r="I36" s="42" t="s">
        <v>350</v>
      </c>
      <c r="J36" s="42" t="s">
        <v>350</v>
      </c>
    </row>
    <row r="37" spans="1:10" x14ac:dyDescent="0.35">
      <c r="A37" s="42" t="s">
        <v>393</v>
      </c>
      <c r="B37" s="42" t="s">
        <v>394</v>
      </c>
      <c r="C37" s="42">
        <v>2326</v>
      </c>
      <c r="D37" s="42">
        <v>4670</v>
      </c>
      <c r="E37" s="42">
        <v>3859</v>
      </c>
      <c r="F37" s="42">
        <v>4815</v>
      </c>
      <c r="G37" s="42">
        <v>4511</v>
      </c>
      <c r="H37" s="42">
        <v>4799</v>
      </c>
      <c r="I37" s="42" t="s">
        <v>350</v>
      </c>
      <c r="J37" s="42" t="s">
        <v>350</v>
      </c>
    </row>
    <row r="38" spans="1:10" x14ac:dyDescent="0.35">
      <c r="A38" s="42" t="s">
        <v>395</v>
      </c>
      <c r="B38" s="42" t="s">
        <v>396</v>
      </c>
      <c r="C38" s="42">
        <v>16496</v>
      </c>
      <c r="D38" s="42">
        <v>26366</v>
      </c>
      <c r="E38" s="42">
        <v>50809</v>
      </c>
      <c r="F38" s="42">
        <v>47531</v>
      </c>
      <c r="G38" s="42">
        <v>47186</v>
      </c>
      <c r="H38" s="42">
        <v>49871</v>
      </c>
      <c r="I38" s="42" t="s">
        <v>350</v>
      </c>
      <c r="J38" s="42" t="s">
        <v>350</v>
      </c>
    </row>
    <row r="39" spans="1:10" x14ac:dyDescent="0.35">
      <c r="A39" s="42" t="s">
        <v>397</v>
      </c>
      <c r="B39" s="42" t="s">
        <v>398</v>
      </c>
      <c r="C39" s="42">
        <v>58030</v>
      </c>
      <c r="D39" s="42">
        <v>66839</v>
      </c>
      <c r="E39" s="42">
        <v>64634</v>
      </c>
      <c r="F39" s="42">
        <v>70069</v>
      </c>
      <c r="G39" s="42">
        <v>77926</v>
      </c>
      <c r="H39" s="42">
        <v>76651</v>
      </c>
      <c r="I39" s="42" t="s">
        <v>350</v>
      </c>
      <c r="J39" s="42" t="s">
        <v>350</v>
      </c>
    </row>
    <row r="40" spans="1:10" x14ac:dyDescent="0.35">
      <c r="A40" s="42" t="s">
        <v>399</v>
      </c>
      <c r="B40" s="42" t="s">
        <v>400</v>
      </c>
      <c r="C40" s="42">
        <v>5940</v>
      </c>
      <c r="D40" s="42">
        <v>8384</v>
      </c>
      <c r="E40" s="42">
        <v>8922</v>
      </c>
      <c r="F40" s="42">
        <v>13634</v>
      </c>
      <c r="G40" s="42">
        <v>12736</v>
      </c>
      <c r="H40" s="42">
        <v>9268</v>
      </c>
      <c r="I40" s="42" t="s">
        <v>350</v>
      </c>
      <c r="J40" s="42" t="s">
        <v>350</v>
      </c>
    </row>
    <row r="41" spans="1:10" x14ac:dyDescent="0.35">
      <c r="A41" s="42" t="s">
        <v>341</v>
      </c>
      <c r="B41" s="43" t="s">
        <v>342</v>
      </c>
      <c r="C41" s="42">
        <v>89093</v>
      </c>
      <c r="D41" s="42">
        <v>117321</v>
      </c>
      <c r="E41" s="42">
        <v>116262</v>
      </c>
      <c r="F41" s="42">
        <v>139861</v>
      </c>
      <c r="G41" s="42">
        <v>135831</v>
      </c>
      <c r="H41" s="42">
        <v>145695</v>
      </c>
      <c r="I41" s="42">
        <v>133114</v>
      </c>
      <c r="J41" s="42">
        <v>123988</v>
      </c>
    </row>
    <row r="42" spans="1:10" x14ac:dyDescent="0.35">
      <c r="A42" s="42" t="s">
        <v>401</v>
      </c>
      <c r="B42" s="42" t="s">
        <v>360</v>
      </c>
      <c r="C42" s="42">
        <v>36517</v>
      </c>
      <c r="D42" s="42">
        <v>56340</v>
      </c>
      <c r="E42" s="42">
        <v>61805</v>
      </c>
      <c r="F42" s="42">
        <v>75357</v>
      </c>
      <c r="G42" s="42">
        <v>73555</v>
      </c>
      <c r="H42" s="42">
        <v>80341</v>
      </c>
      <c r="I42" s="42" t="s">
        <v>350</v>
      </c>
      <c r="J42" s="42" t="s">
        <v>350</v>
      </c>
    </row>
    <row r="43" spans="1:10" x14ac:dyDescent="0.35">
      <c r="A43" s="42" t="s">
        <v>402</v>
      </c>
      <c r="B43" s="42" t="s">
        <v>384</v>
      </c>
      <c r="C43" s="42">
        <v>52576</v>
      </c>
      <c r="D43" s="42">
        <v>60981</v>
      </c>
      <c r="E43" s="42">
        <v>54457</v>
      </c>
      <c r="F43" s="42">
        <v>64504</v>
      </c>
      <c r="G43" s="42">
        <v>62276</v>
      </c>
      <c r="H43" s="42">
        <v>65354</v>
      </c>
      <c r="I43" s="42" t="s">
        <v>350</v>
      </c>
      <c r="J43" s="42" t="s">
        <v>350</v>
      </c>
    </row>
    <row r="44" spans="1:10" x14ac:dyDescent="0.35">
      <c r="A44" s="42" t="s">
        <v>335</v>
      </c>
      <c r="B44" s="43" t="s">
        <v>336</v>
      </c>
      <c r="C44" s="42">
        <v>110525</v>
      </c>
      <c r="D44" s="42">
        <v>125269</v>
      </c>
      <c r="E44" s="42">
        <v>126183</v>
      </c>
      <c r="F44" s="42">
        <v>159793</v>
      </c>
      <c r="G44" s="42">
        <v>155164</v>
      </c>
      <c r="H44" s="42">
        <v>161477</v>
      </c>
      <c r="I44" s="42">
        <v>169591</v>
      </c>
      <c r="J44" s="42">
        <v>179101</v>
      </c>
    </row>
    <row r="45" spans="1:10" x14ac:dyDescent="0.35">
      <c r="A45" s="42" t="s">
        <v>337</v>
      </c>
      <c r="B45" s="43" t="s">
        <v>338</v>
      </c>
      <c r="C45" s="42">
        <v>22969</v>
      </c>
      <c r="D45" s="42">
        <v>45145</v>
      </c>
      <c r="E45" s="42">
        <v>30925</v>
      </c>
      <c r="F45" s="42">
        <v>53732</v>
      </c>
      <c r="G45" s="42">
        <v>50509</v>
      </c>
      <c r="H45" s="42">
        <v>59331</v>
      </c>
      <c r="I45" s="42">
        <v>60127</v>
      </c>
      <c r="J45" s="42">
        <v>56339</v>
      </c>
    </row>
    <row r="46" spans="1:10" x14ac:dyDescent="0.35">
      <c r="A46" s="42" t="s">
        <v>403</v>
      </c>
      <c r="B46" s="42" t="s">
        <v>404</v>
      </c>
      <c r="C46" s="42">
        <v>524</v>
      </c>
      <c r="D46" s="42">
        <v>10843</v>
      </c>
      <c r="E46" s="42">
        <v>6148</v>
      </c>
      <c r="F46" s="42">
        <v>7062</v>
      </c>
      <c r="G46" s="42">
        <v>7284</v>
      </c>
      <c r="H46" s="42">
        <v>13329</v>
      </c>
      <c r="I46" s="42" t="s">
        <v>350</v>
      </c>
      <c r="J46" s="42" t="s">
        <v>350</v>
      </c>
    </row>
    <row r="47" spans="1:10" x14ac:dyDescent="0.35">
      <c r="A47" s="42" t="s">
        <v>405</v>
      </c>
      <c r="B47" s="42" t="s">
        <v>406</v>
      </c>
      <c r="C47" s="42">
        <v>5626</v>
      </c>
      <c r="D47" s="42">
        <v>8723</v>
      </c>
      <c r="E47" s="42">
        <v>7438</v>
      </c>
      <c r="F47" s="42">
        <v>11701</v>
      </c>
      <c r="G47" s="42">
        <v>14335</v>
      </c>
      <c r="H47" s="42">
        <v>15431</v>
      </c>
      <c r="I47" s="42" t="s">
        <v>350</v>
      </c>
      <c r="J47" s="42" t="s">
        <v>350</v>
      </c>
    </row>
    <row r="48" spans="1:10" x14ac:dyDescent="0.35">
      <c r="A48" s="42" t="s">
        <v>407</v>
      </c>
      <c r="B48" s="42" t="s">
        <v>408</v>
      </c>
      <c r="C48" s="42">
        <v>174</v>
      </c>
      <c r="D48" s="42">
        <v>725</v>
      </c>
      <c r="E48" s="42">
        <v>-137</v>
      </c>
      <c r="F48" s="42">
        <v>537</v>
      </c>
      <c r="G48" s="42">
        <v>1121</v>
      </c>
      <c r="H48" s="42">
        <v>964</v>
      </c>
      <c r="I48" s="42" t="s">
        <v>350</v>
      </c>
      <c r="J48" s="42" t="s">
        <v>350</v>
      </c>
    </row>
    <row r="49" spans="1:10" x14ac:dyDescent="0.35">
      <c r="A49" s="42" t="s">
        <v>409</v>
      </c>
      <c r="B49" s="42" t="s">
        <v>410</v>
      </c>
      <c r="C49" s="42">
        <v>4966</v>
      </c>
      <c r="D49" s="42">
        <v>9264</v>
      </c>
      <c r="E49" s="42">
        <v>6213</v>
      </c>
      <c r="F49" s="42">
        <v>12464</v>
      </c>
      <c r="G49" s="42">
        <v>6807</v>
      </c>
      <c r="H49" s="42">
        <v>10568</v>
      </c>
      <c r="I49" s="42" t="s">
        <v>350</v>
      </c>
      <c r="J49" s="42" t="s">
        <v>350</v>
      </c>
    </row>
    <row r="50" spans="1:10" x14ac:dyDescent="0.35">
      <c r="A50" s="42" t="s">
        <v>411</v>
      </c>
      <c r="B50" s="42" t="s">
        <v>412</v>
      </c>
      <c r="C50" s="42">
        <v>965</v>
      </c>
      <c r="D50" s="42">
        <v>1530</v>
      </c>
      <c r="E50" s="42">
        <v>1254</v>
      </c>
      <c r="F50" s="42">
        <v>1366</v>
      </c>
      <c r="G50" s="42">
        <v>1339</v>
      </c>
      <c r="H50" s="42">
        <v>1650</v>
      </c>
      <c r="I50" s="42" t="s">
        <v>350</v>
      </c>
      <c r="J50" s="42" t="s">
        <v>350</v>
      </c>
    </row>
    <row r="51" spans="1:10" x14ac:dyDescent="0.35">
      <c r="A51" s="42" t="s">
        <v>413</v>
      </c>
      <c r="B51" s="42" t="s">
        <v>414</v>
      </c>
      <c r="C51" s="42">
        <v>1730</v>
      </c>
      <c r="D51" s="42">
        <v>1192</v>
      </c>
      <c r="E51" s="42">
        <v>-4707</v>
      </c>
      <c r="F51" s="42">
        <v>1982</v>
      </c>
      <c r="G51" s="42">
        <v>1574</v>
      </c>
      <c r="H51" s="42">
        <v>1494</v>
      </c>
      <c r="I51" s="42" t="s">
        <v>350</v>
      </c>
      <c r="J51" s="42" t="s">
        <v>350</v>
      </c>
    </row>
    <row r="52" spans="1:10" x14ac:dyDescent="0.35">
      <c r="A52" s="42" t="s">
        <v>415</v>
      </c>
      <c r="B52" s="42" t="s">
        <v>416</v>
      </c>
      <c r="C52" s="42">
        <v>7537</v>
      </c>
      <c r="D52" s="42">
        <v>11273</v>
      </c>
      <c r="E52" s="42">
        <v>13378</v>
      </c>
      <c r="F52" s="42">
        <v>16760</v>
      </c>
      <c r="G52" s="42">
        <v>16653</v>
      </c>
      <c r="H52" s="42">
        <v>14684</v>
      </c>
      <c r="I52" s="42" t="s">
        <v>350</v>
      </c>
      <c r="J52" s="42" t="s">
        <v>350</v>
      </c>
    </row>
    <row r="53" spans="1:10" x14ac:dyDescent="0.35">
      <c r="A53" s="42" t="s">
        <v>417</v>
      </c>
      <c r="B53" s="42" t="s">
        <v>418</v>
      </c>
      <c r="C53" s="42">
        <v>1447</v>
      </c>
      <c r="D53" s="42">
        <v>1595</v>
      </c>
      <c r="E53" s="42">
        <v>1338</v>
      </c>
      <c r="F53" s="42">
        <v>1860</v>
      </c>
      <c r="G53" s="42">
        <v>1396</v>
      </c>
      <c r="H53" s="42">
        <v>1210</v>
      </c>
      <c r="I53" s="42" t="s">
        <v>350</v>
      </c>
      <c r="J53" s="42" t="s">
        <v>350</v>
      </c>
    </row>
    <row r="54" spans="1:10" x14ac:dyDescent="0.35">
      <c r="A54" s="42" t="s">
        <v>321</v>
      </c>
      <c r="B54" s="43" t="s">
        <v>322</v>
      </c>
      <c r="C54" s="42">
        <v>81270</v>
      </c>
      <c r="D54" s="42">
        <v>95175</v>
      </c>
      <c r="E54" s="42">
        <v>83816</v>
      </c>
      <c r="F54" s="42">
        <v>100669</v>
      </c>
      <c r="G54" s="42">
        <v>125609</v>
      </c>
      <c r="H54" s="42">
        <v>114869</v>
      </c>
      <c r="I54" s="42">
        <v>137572</v>
      </c>
      <c r="J54" s="42">
        <v>137842</v>
      </c>
    </row>
    <row r="55" spans="1:10" x14ac:dyDescent="0.35">
      <c r="A55" s="42" t="s">
        <v>419</v>
      </c>
      <c r="B55" s="42" t="s">
        <v>420</v>
      </c>
      <c r="C55" s="42">
        <v>13683</v>
      </c>
      <c r="D55" s="42">
        <v>20322</v>
      </c>
      <c r="E55" s="42">
        <v>20379</v>
      </c>
      <c r="F55" s="42">
        <v>21606</v>
      </c>
      <c r="G55" s="42">
        <v>19554</v>
      </c>
      <c r="H55" s="42">
        <v>15092</v>
      </c>
      <c r="I55" s="42" t="s">
        <v>350</v>
      </c>
      <c r="J55" s="42" t="s">
        <v>350</v>
      </c>
    </row>
    <row r="56" spans="1:10" x14ac:dyDescent="0.35">
      <c r="A56" s="42" t="s">
        <v>421</v>
      </c>
      <c r="B56" s="42" t="s">
        <v>422</v>
      </c>
      <c r="C56" s="42">
        <v>12621</v>
      </c>
      <c r="D56" s="42">
        <v>19975</v>
      </c>
      <c r="E56" s="42">
        <v>22033</v>
      </c>
      <c r="F56" s="42">
        <v>22566</v>
      </c>
      <c r="G56" s="42">
        <v>23251</v>
      </c>
      <c r="H56" s="42">
        <v>18458</v>
      </c>
      <c r="I56" s="42" t="s">
        <v>350</v>
      </c>
      <c r="J56" s="42" t="s">
        <v>350</v>
      </c>
    </row>
    <row r="57" spans="1:10" x14ac:dyDescent="0.35">
      <c r="A57" s="42" t="s">
        <v>423</v>
      </c>
      <c r="B57" s="42" t="s">
        <v>424</v>
      </c>
      <c r="C57" s="42">
        <v>47678</v>
      </c>
      <c r="D57" s="42">
        <v>47775</v>
      </c>
      <c r="E57" s="42">
        <v>36165</v>
      </c>
      <c r="F57" s="42">
        <v>55384</v>
      </c>
      <c r="G57" s="42">
        <v>78256</v>
      </c>
      <c r="H57" s="42">
        <v>74275</v>
      </c>
      <c r="I57" s="42" t="s">
        <v>350</v>
      </c>
      <c r="J57" s="42" t="s">
        <v>350</v>
      </c>
    </row>
    <row r="58" spans="1:10" x14ac:dyDescent="0.35">
      <c r="A58" s="42" t="s">
        <v>425</v>
      </c>
      <c r="B58" s="42" t="s">
        <v>426</v>
      </c>
      <c r="C58" s="42">
        <v>7289</v>
      </c>
      <c r="D58" s="42">
        <v>7103</v>
      </c>
      <c r="E58" s="42">
        <v>5239</v>
      </c>
      <c r="F58" s="42">
        <v>1114</v>
      </c>
      <c r="G58" s="42">
        <v>4548</v>
      </c>
      <c r="H58" s="42">
        <v>7043</v>
      </c>
      <c r="I58" s="42" t="s">
        <v>350</v>
      </c>
      <c r="J58" s="42" t="s">
        <v>350</v>
      </c>
    </row>
    <row r="59" spans="1:10" x14ac:dyDescent="0.35">
      <c r="A59" s="42" t="s">
        <v>317</v>
      </c>
      <c r="B59" s="43" t="s">
        <v>318</v>
      </c>
      <c r="C59" s="42">
        <v>214733</v>
      </c>
      <c r="D59" s="42">
        <v>220025</v>
      </c>
      <c r="E59" s="42">
        <v>204948</v>
      </c>
      <c r="F59" s="42">
        <v>309317</v>
      </c>
      <c r="G59" s="42">
        <v>287802</v>
      </c>
      <c r="H59" s="42">
        <v>335620</v>
      </c>
      <c r="I59" s="42">
        <v>332276</v>
      </c>
      <c r="J59" s="42">
        <v>322767</v>
      </c>
    </row>
    <row r="60" spans="1:10" x14ac:dyDescent="0.35">
      <c r="A60" s="42" t="s">
        <v>427</v>
      </c>
      <c r="B60" s="42" t="s">
        <v>428</v>
      </c>
      <c r="C60" s="42">
        <v>47329</v>
      </c>
      <c r="D60" s="42">
        <v>71556</v>
      </c>
      <c r="E60" s="42">
        <v>75942</v>
      </c>
      <c r="F60" s="42">
        <v>71698</v>
      </c>
      <c r="G60" s="42">
        <v>79641</v>
      </c>
      <c r="H60" s="42">
        <v>103459</v>
      </c>
      <c r="I60" s="42" t="s">
        <v>350</v>
      </c>
      <c r="J60" s="42" t="s">
        <v>350</v>
      </c>
    </row>
    <row r="61" spans="1:10" x14ac:dyDescent="0.35">
      <c r="A61" s="42" t="s">
        <v>429</v>
      </c>
      <c r="B61" s="42" t="s">
        <v>430</v>
      </c>
      <c r="C61" s="42">
        <v>86942</v>
      </c>
      <c r="D61" s="42">
        <v>73974</v>
      </c>
      <c r="E61" s="42">
        <v>103264</v>
      </c>
      <c r="F61" s="42">
        <v>129130</v>
      </c>
      <c r="G61" s="42">
        <v>135918</v>
      </c>
      <c r="H61" s="42">
        <v>120114</v>
      </c>
      <c r="I61" s="42" t="s">
        <v>350</v>
      </c>
      <c r="J61" s="42" t="s">
        <v>350</v>
      </c>
    </row>
    <row r="62" spans="1:10" x14ac:dyDescent="0.35">
      <c r="A62" s="42" t="s">
        <v>431</v>
      </c>
      <c r="B62" s="42" t="s">
        <v>432</v>
      </c>
      <c r="C62" s="42">
        <v>32092</v>
      </c>
      <c r="D62" s="42">
        <v>20864</v>
      </c>
      <c r="E62" s="42">
        <v>4264</v>
      </c>
      <c r="F62" s="42">
        <v>30676</v>
      </c>
      <c r="G62" s="42">
        <v>27003</v>
      </c>
      <c r="H62" s="42">
        <v>25761</v>
      </c>
      <c r="I62" s="42" t="s">
        <v>350</v>
      </c>
      <c r="J62" s="42" t="s">
        <v>350</v>
      </c>
    </row>
    <row r="63" spans="1:10" x14ac:dyDescent="0.35">
      <c r="A63" s="42" t="s">
        <v>433</v>
      </c>
      <c r="B63" s="42" t="s">
        <v>434</v>
      </c>
      <c r="C63" s="42">
        <v>50118</v>
      </c>
      <c r="D63" s="42">
        <v>58541</v>
      </c>
      <c r="E63" s="42">
        <v>34285</v>
      </c>
      <c r="F63" s="42">
        <v>85669</v>
      </c>
      <c r="G63" s="42">
        <v>79323</v>
      </c>
      <c r="H63" s="42">
        <v>104825</v>
      </c>
      <c r="I63" s="42" t="s">
        <v>350</v>
      </c>
      <c r="J63" s="42" t="s">
        <v>350</v>
      </c>
    </row>
    <row r="64" spans="1:10" x14ac:dyDescent="0.35">
      <c r="A64" s="42" t="s">
        <v>435</v>
      </c>
      <c r="B64" s="42" t="s">
        <v>436</v>
      </c>
      <c r="C64" s="42">
        <v>-1749</v>
      </c>
      <c r="D64" s="42">
        <v>-4910</v>
      </c>
      <c r="E64" s="42">
        <v>-12807</v>
      </c>
      <c r="F64" s="42">
        <v>-7855</v>
      </c>
      <c r="G64" s="42">
        <v>-34082</v>
      </c>
      <c r="H64" s="42">
        <v>-18538</v>
      </c>
      <c r="I64" s="42" t="s">
        <v>350</v>
      </c>
      <c r="J64" s="42" t="s">
        <v>350</v>
      </c>
    </row>
    <row r="65" spans="1:10" x14ac:dyDescent="0.35">
      <c r="A65" s="42" t="s">
        <v>333</v>
      </c>
      <c r="B65" s="43" t="s">
        <v>334</v>
      </c>
      <c r="C65" s="42">
        <v>7195</v>
      </c>
      <c r="D65" s="42">
        <v>13330</v>
      </c>
      <c r="E65" s="42">
        <v>2428</v>
      </c>
      <c r="F65" s="42">
        <v>21023</v>
      </c>
      <c r="G65" s="42">
        <v>23091</v>
      </c>
      <c r="H65" s="42">
        <v>21537</v>
      </c>
      <c r="I65" s="42">
        <v>18427</v>
      </c>
      <c r="J65" s="42">
        <v>17991</v>
      </c>
    </row>
    <row r="66" spans="1:10" x14ac:dyDescent="0.35">
      <c r="A66" s="42" t="s">
        <v>437</v>
      </c>
      <c r="B66" s="42" t="s">
        <v>438</v>
      </c>
      <c r="C66" s="42">
        <v>2299</v>
      </c>
      <c r="D66" s="42">
        <v>7666</v>
      </c>
      <c r="E66" s="42">
        <v>6349</v>
      </c>
      <c r="F66" s="42">
        <v>9282</v>
      </c>
      <c r="G66" s="42">
        <v>10397</v>
      </c>
      <c r="H66" s="42">
        <v>9608</v>
      </c>
      <c r="I66" s="42" t="s">
        <v>350</v>
      </c>
      <c r="J66" s="42" t="s">
        <v>350</v>
      </c>
    </row>
    <row r="67" spans="1:10" x14ac:dyDescent="0.35">
      <c r="A67" s="42" t="s">
        <v>439</v>
      </c>
      <c r="B67" s="42" t="s">
        <v>440</v>
      </c>
      <c r="C67" s="42">
        <v>4896</v>
      </c>
      <c r="D67" s="42">
        <v>5664</v>
      </c>
      <c r="E67" s="42">
        <v>-3921</v>
      </c>
      <c r="F67" s="42">
        <v>11741</v>
      </c>
      <c r="G67" s="42">
        <v>12695</v>
      </c>
      <c r="H67" s="42">
        <v>11929</v>
      </c>
      <c r="I67" s="42" t="s">
        <v>350</v>
      </c>
      <c r="J67" s="42" t="s">
        <v>350</v>
      </c>
    </row>
    <row r="68" spans="1:10" x14ac:dyDescent="0.35">
      <c r="A68" s="42" t="s">
        <v>331</v>
      </c>
      <c r="B68" s="43" t="s">
        <v>332</v>
      </c>
      <c r="C68" s="42">
        <v>68570</v>
      </c>
      <c r="D68" s="42">
        <v>82994</v>
      </c>
      <c r="E68" s="42">
        <v>77471</v>
      </c>
      <c r="F68" s="42">
        <v>87919</v>
      </c>
      <c r="G68" s="42">
        <v>81357</v>
      </c>
      <c r="H68" s="42">
        <v>77766</v>
      </c>
      <c r="I68" s="42">
        <v>71311</v>
      </c>
      <c r="J68" s="42">
        <v>63397</v>
      </c>
    </row>
    <row r="69" spans="1:10" x14ac:dyDescent="0.35">
      <c r="A69" s="42" t="s">
        <v>441</v>
      </c>
      <c r="B69" s="42" t="s">
        <v>442</v>
      </c>
      <c r="C69" s="42">
        <v>15138</v>
      </c>
      <c r="D69" s="42">
        <v>15420</v>
      </c>
      <c r="E69" s="42">
        <v>16378</v>
      </c>
      <c r="F69" s="42">
        <v>18284</v>
      </c>
      <c r="G69" s="42">
        <v>17348</v>
      </c>
      <c r="H69" s="42">
        <v>18334</v>
      </c>
      <c r="I69" s="42" t="s">
        <v>350</v>
      </c>
      <c r="J69" s="42" t="s">
        <v>350</v>
      </c>
    </row>
    <row r="70" spans="1:10" x14ac:dyDescent="0.35">
      <c r="A70" s="42" t="s">
        <v>443</v>
      </c>
      <c r="B70" s="42" t="s">
        <v>444</v>
      </c>
      <c r="C70" s="42">
        <v>13863</v>
      </c>
      <c r="D70" s="42">
        <v>14765</v>
      </c>
      <c r="E70" s="42">
        <v>13395</v>
      </c>
      <c r="F70" s="42">
        <v>17032</v>
      </c>
      <c r="G70" s="42">
        <v>14679</v>
      </c>
      <c r="H70" s="42">
        <v>9466</v>
      </c>
      <c r="I70" s="42" t="s">
        <v>350</v>
      </c>
      <c r="J70" s="42" t="s">
        <v>350</v>
      </c>
    </row>
    <row r="71" spans="1:10" x14ac:dyDescent="0.35">
      <c r="A71" s="42" t="s">
        <v>445</v>
      </c>
      <c r="B71" s="42" t="s">
        <v>446</v>
      </c>
      <c r="C71" s="42">
        <v>39570</v>
      </c>
      <c r="D71" s="42">
        <v>52809</v>
      </c>
      <c r="E71" s="42">
        <v>47698</v>
      </c>
      <c r="F71" s="42">
        <v>52603</v>
      </c>
      <c r="G71" s="42">
        <v>49330</v>
      </c>
      <c r="H71" s="42">
        <v>49966</v>
      </c>
      <c r="I71" s="42" t="s">
        <v>350</v>
      </c>
      <c r="J71" s="42" t="s">
        <v>350</v>
      </c>
    </row>
    <row r="72" spans="1:10" x14ac:dyDescent="0.35">
      <c r="A72" s="42" t="s">
        <v>323</v>
      </c>
      <c r="B72" s="43" t="s">
        <v>324</v>
      </c>
      <c r="C72" s="42">
        <v>148131</v>
      </c>
      <c r="D72" s="42">
        <v>186307</v>
      </c>
      <c r="E72" s="42">
        <v>171001</v>
      </c>
      <c r="F72" s="42">
        <v>169722</v>
      </c>
      <c r="G72" s="42">
        <v>141605</v>
      </c>
      <c r="H72" s="42">
        <v>148303</v>
      </c>
      <c r="I72" s="42">
        <v>165577</v>
      </c>
      <c r="J72" s="42">
        <v>179050</v>
      </c>
    </row>
    <row r="73" spans="1:10" x14ac:dyDescent="0.35">
      <c r="A73" s="42" t="s">
        <v>307</v>
      </c>
      <c r="B73" s="43" t="s">
        <v>308</v>
      </c>
      <c r="C73" s="42">
        <v>22868</v>
      </c>
      <c r="D73" s="42">
        <v>28355</v>
      </c>
      <c r="E73" s="42">
        <v>27862</v>
      </c>
      <c r="F73" s="42">
        <v>30791</v>
      </c>
      <c r="G73" s="42">
        <v>30007</v>
      </c>
      <c r="H73" s="42">
        <v>34707</v>
      </c>
      <c r="I73" s="42">
        <v>34028</v>
      </c>
      <c r="J73" s="42">
        <v>36028</v>
      </c>
    </row>
    <row r="74" spans="1:10" x14ac:dyDescent="0.35">
      <c r="A74" s="42" t="s">
        <v>447</v>
      </c>
      <c r="B74" s="42" t="s">
        <v>448</v>
      </c>
      <c r="C74" s="42">
        <v>16351</v>
      </c>
      <c r="D74" s="42">
        <v>20300</v>
      </c>
      <c r="E74" s="42">
        <v>21744</v>
      </c>
      <c r="F74" s="42">
        <v>24264</v>
      </c>
      <c r="G74" s="42">
        <v>23670</v>
      </c>
      <c r="H74" s="42">
        <v>27437</v>
      </c>
      <c r="I74" s="42" t="s">
        <v>350</v>
      </c>
      <c r="J74" s="42" t="s">
        <v>350</v>
      </c>
    </row>
    <row r="75" spans="1:10" x14ac:dyDescent="0.35">
      <c r="A75" s="42" t="s">
        <v>449</v>
      </c>
      <c r="B75" s="42" t="s">
        <v>450</v>
      </c>
      <c r="C75" s="42">
        <v>6517</v>
      </c>
      <c r="D75" s="42">
        <v>8054</v>
      </c>
      <c r="E75" s="42">
        <v>6118</v>
      </c>
      <c r="F75" s="42">
        <v>6527</v>
      </c>
      <c r="G75" s="42">
        <v>6337</v>
      </c>
      <c r="H75" s="42">
        <v>7271</v>
      </c>
      <c r="I75" s="42" t="s">
        <v>350</v>
      </c>
      <c r="J75" s="42" t="s">
        <v>350</v>
      </c>
    </row>
    <row r="76" spans="1:10" x14ac:dyDescent="0.35">
      <c r="A76" s="42" t="s">
        <v>315</v>
      </c>
      <c r="B76" s="43" t="s">
        <v>316</v>
      </c>
      <c r="C76" s="42">
        <v>9571</v>
      </c>
      <c r="D76" s="42">
        <v>11403</v>
      </c>
      <c r="E76" s="42">
        <v>9416</v>
      </c>
      <c r="F76" s="42">
        <v>8506</v>
      </c>
      <c r="G76" s="42">
        <v>7662</v>
      </c>
      <c r="H76" s="42">
        <v>5757</v>
      </c>
      <c r="I76" s="42">
        <v>5390</v>
      </c>
      <c r="J76" s="42">
        <v>6588</v>
      </c>
    </row>
    <row r="77" spans="1:10" x14ac:dyDescent="0.35">
      <c r="A77" s="42" t="s">
        <v>319</v>
      </c>
      <c r="B77" s="43" t="s">
        <v>320</v>
      </c>
      <c r="C77" s="42">
        <v>73226</v>
      </c>
      <c r="D77" s="42">
        <v>78111</v>
      </c>
      <c r="E77" s="42">
        <v>78519</v>
      </c>
      <c r="F77" s="42">
        <v>84616</v>
      </c>
      <c r="G77" s="42">
        <v>83581</v>
      </c>
      <c r="H77" s="42">
        <v>82418</v>
      </c>
      <c r="I77" s="42">
        <v>85531</v>
      </c>
      <c r="J77" s="42">
        <v>90947</v>
      </c>
    </row>
    <row r="78" spans="1:10" x14ac:dyDescent="0.35">
      <c r="A78" s="42" t="s">
        <v>451</v>
      </c>
      <c r="B78" s="42" t="s">
        <v>452</v>
      </c>
      <c r="C78" s="42">
        <v>50687</v>
      </c>
      <c r="D78" s="42">
        <v>52168</v>
      </c>
      <c r="E78" s="42">
        <v>51573</v>
      </c>
      <c r="F78" s="42">
        <v>53449</v>
      </c>
      <c r="G78" s="42">
        <v>56429</v>
      </c>
      <c r="H78" s="42">
        <v>56035</v>
      </c>
      <c r="I78" s="42" t="s">
        <v>350</v>
      </c>
      <c r="J78" s="42" t="s">
        <v>350</v>
      </c>
    </row>
    <row r="79" spans="1:10" x14ac:dyDescent="0.35">
      <c r="A79" s="42" t="s">
        <v>453</v>
      </c>
      <c r="B79" s="42" t="s">
        <v>454</v>
      </c>
      <c r="C79" s="42">
        <v>11731</v>
      </c>
      <c r="D79" s="42">
        <v>13431</v>
      </c>
      <c r="E79" s="42">
        <v>15564</v>
      </c>
      <c r="F79" s="42">
        <v>19799</v>
      </c>
      <c r="G79" s="42">
        <v>16248</v>
      </c>
      <c r="H79" s="42">
        <v>15734</v>
      </c>
      <c r="I79" s="42" t="s">
        <v>350</v>
      </c>
      <c r="J79" s="42" t="s">
        <v>350</v>
      </c>
    </row>
    <row r="80" spans="1:10" x14ac:dyDescent="0.35">
      <c r="A80" s="42" t="s">
        <v>455</v>
      </c>
      <c r="B80" s="42" t="s">
        <v>456</v>
      </c>
      <c r="C80" s="42">
        <v>10809</v>
      </c>
      <c r="D80" s="42">
        <v>12512</v>
      </c>
      <c r="E80" s="42">
        <v>11382</v>
      </c>
      <c r="F80" s="42">
        <v>11368</v>
      </c>
      <c r="G80" s="42">
        <v>10905</v>
      </c>
      <c r="H80" s="42">
        <v>10650</v>
      </c>
      <c r="I80" s="42" t="s">
        <v>350</v>
      </c>
      <c r="J80" s="42" t="s">
        <v>350</v>
      </c>
    </row>
    <row r="81" spans="1:10" x14ac:dyDescent="0.35">
      <c r="A81" s="42" t="s">
        <v>311</v>
      </c>
      <c r="B81" s="43" t="s">
        <v>312</v>
      </c>
      <c r="C81" s="42">
        <v>6694</v>
      </c>
      <c r="D81" s="42">
        <v>7625</v>
      </c>
      <c r="E81" s="42">
        <v>9897</v>
      </c>
      <c r="F81" s="42">
        <v>11485</v>
      </c>
      <c r="G81" s="42">
        <v>11447</v>
      </c>
      <c r="H81" s="42">
        <v>12836</v>
      </c>
      <c r="I81" s="42">
        <v>13763</v>
      </c>
      <c r="J81" s="42">
        <v>14795</v>
      </c>
    </row>
    <row r="82" spans="1:10" x14ac:dyDescent="0.35">
      <c r="A82" s="42" t="s">
        <v>457</v>
      </c>
      <c r="B82" s="42" t="s">
        <v>458</v>
      </c>
      <c r="C82" s="42">
        <v>4055</v>
      </c>
      <c r="D82" s="42">
        <v>3977</v>
      </c>
      <c r="E82" s="42">
        <v>6030</v>
      </c>
      <c r="F82" s="42">
        <v>6742</v>
      </c>
      <c r="G82" s="42">
        <v>6622</v>
      </c>
      <c r="H82" s="42">
        <v>7864</v>
      </c>
      <c r="I82" s="42" t="s">
        <v>350</v>
      </c>
      <c r="J82" s="42" t="s">
        <v>350</v>
      </c>
    </row>
    <row r="83" spans="1:10" x14ac:dyDescent="0.35">
      <c r="A83" s="42" t="s">
        <v>459</v>
      </c>
      <c r="B83" s="42" t="s">
        <v>460</v>
      </c>
      <c r="C83" s="42">
        <v>2639</v>
      </c>
      <c r="D83" s="42">
        <v>3648</v>
      </c>
      <c r="E83" s="42">
        <v>3867</v>
      </c>
      <c r="F83" s="42">
        <v>4742</v>
      </c>
      <c r="G83" s="42">
        <v>4825</v>
      </c>
      <c r="H83" s="42">
        <v>4972</v>
      </c>
      <c r="I83" s="42" t="s">
        <v>350</v>
      </c>
      <c r="J83" s="42" t="s">
        <v>350</v>
      </c>
    </row>
    <row r="84" spans="1:10" x14ac:dyDescent="0.35">
      <c r="A84" s="42" t="s">
        <v>305</v>
      </c>
      <c r="B84" s="43" t="s">
        <v>306</v>
      </c>
      <c r="C84" s="42">
        <v>13353</v>
      </c>
      <c r="D84" s="42">
        <v>17766</v>
      </c>
      <c r="E84" s="42">
        <v>22887</v>
      </c>
      <c r="F84" s="42">
        <v>27227</v>
      </c>
      <c r="G84" s="42">
        <v>30529</v>
      </c>
      <c r="H84" s="42">
        <v>33598</v>
      </c>
      <c r="I84" s="42">
        <v>40240</v>
      </c>
      <c r="J84" s="42">
        <v>45954</v>
      </c>
    </row>
    <row r="85" spans="1:10" x14ac:dyDescent="0.35">
      <c r="A85" s="42" t="s">
        <v>461</v>
      </c>
      <c r="B85" s="42" t="s">
        <v>462</v>
      </c>
      <c r="C85" s="42">
        <v>-4206</v>
      </c>
      <c r="D85" s="42">
        <v>-2854</v>
      </c>
      <c r="E85" s="42">
        <v>2888</v>
      </c>
      <c r="F85" s="42">
        <v>3397</v>
      </c>
      <c r="G85" s="42">
        <v>4729</v>
      </c>
      <c r="H85" s="42">
        <v>6504</v>
      </c>
      <c r="I85" s="42" t="s">
        <v>350</v>
      </c>
      <c r="J85" s="42" t="s">
        <v>350</v>
      </c>
    </row>
    <row r="86" spans="1:10" x14ac:dyDescent="0.35">
      <c r="A86" s="42" t="s">
        <v>463</v>
      </c>
      <c r="B86" s="42" t="s">
        <v>464</v>
      </c>
      <c r="C86" s="42">
        <v>17560</v>
      </c>
      <c r="D86" s="42">
        <v>20620</v>
      </c>
      <c r="E86" s="42">
        <v>19998</v>
      </c>
      <c r="F86" s="42">
        <v>23829</v>
      </c>
      <c r="G86" s="42">
        <v>25800</v>
      </c>
      <c r="H86" s="42">
        <v>27094</v>
      </c>
      <c r="I86" s="42" t="s">
        <v>350</v>
      </c>
      <c r="J86" s="42" t="s">
        <v>350</v>
      </c>
    </row>
    <row r="87" spans="1:10" x14ac:dyDescent="0.35">
      <c r="A87" s="42" t="s">
        <v>329</v>
      </c>
      <c r="B87" s="43" t="s">
        <v>330</v>
      </c>
      <c r="C87" s="42">
        <v>9624</v>
      </c>
      <c r="D87" s="42">
        <v>15053</v>
      </c>
      <c r="E87" s="42">
        <v>15404</v>
      </c>
      <c r="F87" s="42">
        <v>16997</v>
      </c>
      <c r="G87" s="42">
        <v>17114</v>
      </c>
      <c r="H87" s="42">
        <v>19948</v>
      </c>
      <c r="I87" s="42">
        <v>20898</v>
      </c>
      <c r="J87" s="42">
        <v>21653</v>
      </c>
    </row>
    <row r="88" spans="1:10" x14ac:dyDescent="0.35">
      <c r="A88" s="42" t="s">
        <v>465</v>
      </c>
      <c r="B88" s="43" t="s">
        <v>466</v>
      </c>
      <c r="C88" s="42">
        <v>357190</v>
      </c>
      <c r="D88" s="42">
        <v>395181</v>
      </c>
      <c r="E88" s="42">
        <v>421908</v>
      </c>
      <c r="F88" s="42">
        <v>410339</v>
      </c>
      <c r="G88" s="42">
        <v>411831</v>
      </c>
      <c r="H88" s="42">
        <v>397528</v>
      </c>
      <c r="I88" s="42">
        <v>384974</v>
      </c>
      <c r="J88" s="42">
        <v>394727</v>
      </c>
    </row>
    <row r="89" spans="1:10" x14ac:dyDescent="0.35">
      <c r="A89" s="42" t="s">
        <v>467</v>
      </c>
      <c r="B89" s="42" t="s">
        <v>468</v>
      </c>
      <c r="C89" s="42">
        <v>498086</v>
      </c>
      <c r="D89" s="42">
        <v>584607</v>
      </c>
      <c r="E89" s="42">
        <v>644332</v>
      </c>
      <c r="F89" s="42">
        <v>650265</v>
      </c>
      <c r="G89" s="42">
        <v>668030</v>
      </c>
      <c r="H89" s="42">
        <v>686381</v>
      </c>
      <c r="I89" s="42">
        <v>653088</v>
      </c>
      <c r="J89" s="42">
        <v>671429</v>
      </c>
    </row>
    <row r="90" spans="1:10" x14ac:dyDescent="0.35">
      <c r="A90" s="42" t="s">
        <v>469</v>
      </c>
      <c r="B90" s="42" t="s">
        <v>470</v>
      </c>
      <c r="C90" s="42">
        <v>140896</v>
      </c>
      <c r="D90" s="42">
        <v>189426</v>
      </c>
      <c r="E90" s="42">
        <v>222424</v>
      </c>
      <c r="F90" s="42">
        <v>239925</v>
      </c>
      <c r="G90" s="42">
        <v>256199</v>
      </c>
      <c r="H90" s="42">
        <v>288853</v>
      </c>
      <c r="I90" s="42">
        <v>268114</v>
      </c>
      <c r="J90" s="42">
        <v>276701</v>
      </c>
    </row>
    <row r="91" spans="1:10" ht="15" x14ac:dyDescent="0.4">
      <c r="A91" s="212" t="s">
        <v>471</v>
      </c>
      <c r="B91" s="209"/>
      <c r="C91" s="209"/>
      <c r="D91" s="209"/>
      <c r="E91" s="209"/>
      <c r="F91" s="209"/>
      <c r="G91" s="209"/>
      <c r="H91" s="209"/>
      <c r="I91" s="209"/>
      <c r="J91" s="209"/>
    </row>
    <row r="92" spans="1:10" x14ac:dyDescent="0.35">
      <c r="A92" s="211" t="s">
        <v>472</v>
      </c>
      <c r="B92" s="209"/>
      <c r="C92" s="209"/>
      <c r="D92" s="209"/>
      <c r="E92" s="209"/>
      <c r="F92" s="209"/>
      <c r="G92" s="209"/>
      <c r="H92" s="209"/>
      <c r="I92" s="209"/>
      <c r="J92" s="209"/>
    </row>
    <row r="93" spans="1:10" x14ac:dyDescent="0.35">
      <c r="A93" s="211" t="s">
        <v>473</v>
      </c>
      <c r="B93" s="209"/>
      <c r="C93" s="209"/>
      <c r="D93" s="209"/>
      <c r="E93" s="209"/>
      <c r="F93" s="209"/>
      <c r="G93" s="209"/>
      <c r="H93" s="209"/>
      <c r="I93" s="209"/>
      <c r="J93" s="209"/>
    </row>
    <row r="94" spans="1:10" x14ac:dyDescent="0.35">
      <c r="A94" s="211" t="s">
        <v>474</v>
      </c>
      <c r="B94" s="209"/>
      <c r="C94" s="209"/>
      <c r="D94" s="209"/>
      <c r="E94" s="209"/>
      <c r="F94" s="209"/>
      <c r="G94" s="209"/>
      <c r="H94" s="209"/>
      <c r="I94" s="209"/>
      <c r="J94" s="209"/>
    </row>
    <row r="95" spans="1:10" x14ac:dyDescent="0.35">
      <c r="A95" s="211" t="s">
        <v>475</v>
      </c>
      <c r="B95" s="209"/>
      <c r="C95" s="209"/>
      <c r="D95" s="209"/>
      <c r="E95" s="209"/>
      <c r="F95" s="209"/>
      <c r="G95" s="209"/>
      <c r="H95" s="209"/>
      <c r="I95" s="209"/>
      <c r="J95" s="209"/>
    </row>
    <row r="96" spans="1:10" x14ac:dyDescent="0.35">
      <c r="A96" s="211" t="s">
        <v>476</v>
      </c>
      <c r="B96" s="209"/>
      <c r="C96" s="209"/>
      <c r="D96" s="209"/>
      <c r="E96" s="209"/>
      <c r="F96" s="209"/>
      <c r="G96" s="209"/>
      <c r="H96" s="209"/>
      <c r="I96" s="209"/>
      <c r="J96" s="209"/>
    </row>
    <row r="97" spans="1:10" x14ac:dyDescent="0.35">
      <c r="A97" s="211" t="s">
        <v>477</v>
      </c>
      <c r="B97" s="209"/>
      <c r="C97" s="209"/>
      <c r="D97" s="209"/>
      <c r="E97" s="209"/>
      <c r="F97" s="209"/>
      <c r="G97" s="209"/>
      <c r="H97" s="209"/>
      <c r="I97" s="209"/>
      <c r="J97" s="209"/>
    </row>
    <row r="98" spans="1:10" x14ac:dyDescent="0.35">
      <c r="A98" s="211" t="s">
        <v>478</v>
      </c>
      <c r="B98" s="209"/>
      <c r="C98" s="209"/>
      <c r="D98" s="209"/>
      <c r="E98" s="209"/>
      <c r="F98" s="209"/>
      <c r="G98" s="209"/>
      <c r="H98" s="209"/>
      <c r="I98" s="209"/>
      <c r="J98" s="209"/>
    </row>
  </sheetData>
  <mergeCells count="12">
    <mergeCell ref="A98:J98"/>
    <mergeCell ref="A1:J1"/>
    <mergeCell ref="A2:J2"/>
    <mergeCell ref="A3:J3"/>
    <mergeCell ref="A4:J4"/>
    <mergeCell ref="A91:J91"/>
    <mergeCell ref="A92:J92"/>
    <mergeCell ref="A93:J93"/>
    <mergeCell ref="A94:J94"/>
    <mergeCell ref="A95:J95"/>
    <mergeCell ref="A96:J96"/>
    <mergeCell ref="A97:J97"/>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C03516-026C-4150-8201-8AC336F36888}">
  <dimension ref="C3:P31"/>
  <sheetViews>
    <sheetView zoomScale="25" zoomScaleNormal="25" workbookViewId="0">
      <selection activeCell="P5" sqref="P5"/>
    </sheetView>
  </sheetViews>
  <sheetFormatPr defaultColWidth="9.1796875" defaultRowHeight="14.5" x14ac:dyDescent="0.35"/>
  <cols>
    <col min="3" max="3" width="13.81640625" bestFit="1" customWidth="1"/>
    <col min="4" max="4" width="17.453125" bestFit="1" customWidth="1"/>
  </cols>
  <sheetData>
    <row r="3" spans="3:16" x14ac:dyDescent="0.35">
      <c r="C3" s="21" t="s">
        <v>710</v>
      </c>
      <c r="D3" s="21" t="s">
        <v>709</v>
      </c>
      <c r="E3" s="21" t="s">
        <v>552</v>
      </c>
      <c r="F3" s="21" t="s">
        <v>711</v>
      </c>
      <c r="G3" s="21" t="s">
        <v>728</v>
      </c>
      <c r="H3" s="21" t="s">
        <v>752</v>
      </c>
      <c r="I3" s="21" t="s">
        <v>753</v>
      </c>
      <c r="N3" s="21" t="s">
        <v>552</v>
      </c>
      <c r="O3" s="21" t="s">
        <v>752</v>
      </c>
      <c r="P3" s="21" t="s">
        <v>753</v>
      </c>
    </row>
    <row r="4" spans="3:16" x14ac:dyDescent="0.35">
      <c r="C4" t="s">
        <v>548</v>
      </c>
      <c r="D4">
        <v>29.639278587246377</v>
      </c>
      <c r="E4">
        <v>4.26</v>
      </c>
      <c r="F4">
        <v>0.84299999999999997</v>
      </c>
      <c r="G4">
        <v>3.45</v>
      </c>
      <c r="H4">
        <v>3.47</v>
      </c>
      <c r="I4">
        <v>-0.76200000000000001</v>
      </c>
      <c r="M4" t="s">
        <v>548</v>
      </c>
      <c r="N4">
        <v>4.26</v>
      </c>
      <c r="O4">
        <v>3.47</v>
      </c>
      <c r="P4">
        <v>-0.76200000000000001</v>
      </c>
    </row>
    <row r="5" spans="3:16" x14ac:dyDescent="0.35">
      <c r="C5" t="s">
        <v>547</v>
      </c>
      <c r="D5">
        <v>29.738386892845082</v>
      </c>
      <c r="E5">
        <v>1.3599999999999999</v>
      </c>
      <c r="F5">
        <v>1.55</v>
      </c>
      <c r="G5">
        <v>0.122</v>
      </c>
      <c r="H5">
        <v>2.0699999999999998</v>
      </c>
      <c r="I5">
        <v>-1.79</v>
      </c>
      <c r="M5" t="s">
        <v>547</v>
      </c>
      <c r="N5">
        <v>1.3599999999999999</v>
      </c>
      <c r="O5">
        <v>2.0699999999999998</v>
      </c>
      <c r="P5">
        <v>-1.79</v>
      </c>
    </row>
    <row r="6" spans="3:16" x14ac:dyDescent="0.35">
      <c r="C6" t="s">
        <v>263</v>
      </c>
      <c r="D6">
        <v>16.504124636721858</v>
      </c>
      <c r="E6">
        <v>2.15</v>
      </c>
      <c r="F6">
        <v>1.96</v>
      </c>
      <c r="G6">
        <v>2.69</v>
      </c>
      <c r="H6">
        <v>3.2</v>
      </c>
      <c r="I6">
        <v>-2.41</v>
      </c>
      <c r="M6" t="s">
        <v>263</v>
      </c>
      <c r="N6">
        <v>2.15</v>
      </c>
      <c r="O6">
        <v>3.2</v>
      </c>
      <c r="P6">
        <v>-2.41</v>
      </c>
    </row>
    <row r="7" spans="3:16" x14ac:dyDescent="0.35">
      <c r="C7" t="s">
        <v>234</v>
      </c>
      <c r="D7">
        <v>29.003384677485585</v>
      </c>
      <c r="E7">
        <v>6.9599999999999991</v>
      </c>
      <c r="F7">
        <v>2.1</v>
      </c>
      <c r="G7">
        <v>6.370000000000001</v>
      </c>
      <c r="H7">
        <v>7.37</v>
      </c>
      <c r="I7">
        <v>-2.77</v>
      </c>
      <c r="M7" t="s">
        <v>234</v>
      </c>
      <c r="N7">
        <v>6.9599999999999991</v>
      </c>
      <c r="O7">
        <v>7.37</v>
      </c>
      <c r="P7">
        <v>-2.77</v>
      </c>
    </row>
    <row r="8" spans="3:16" x14ac:dyDescent="0.35">
      <c r="C8" t="s">
        <v>261</v>
      </c>
      <c r="D8">
        <v>23.273102366973795</v>
      </c>
      <c r="E8">
        <v>2.09</v>
      </c>
      <c r="F8">
        <v>0.90500000000000003</v>
      </c>
      <c r="G8">
        <v>0.42900000000000005</v>
      </c>
      <c r="H8">
        <v>2.06</v>
      </c>
      <c r="I8">
        <v>-0.94500000000000006</v>
      </c>
      <c r="M8" t="s">
        <v>261</v>
      </c>
      <c r="N8">
        <v>2.09</v>
      </c>
      <c r="O8">
        <v>2.06</v>
      </c>
      <c r="P8">
        <v>-0.94500000000000006</v>
      </c>
    </row>
    <row r="9" spans="3:16" x14ac:dyDescent="0.35">
      <c r="C9" t="s">
        <v>235</v>
      </c>
      <c r="D9">
        <v>31.928769902380033</v>
      </c>
      <c r="E9">
        <v>3.7600000000000002</v>
      </c>
      <c r="F9">
        <v>1.3599999999999999</v>
      </c>
      <c r="G9">
        <v>2.78</v>
      </c>
      <c r="H9">
        <v>4.5199999999999996</v>
      </c>
      <c r="I9">
        <v>-1.8599999999999999</v>
      </c>
      <c r="M9" t="s">
        <v>235</v>
      </c>
      <c r="N9">
        <v>3.7600000000000002</v>
      </c>
      <c r="O9">
        <v>4.5199999999999996</v>
      </c>
      <c r="P9">
        <v>-1.8599999999999999</v>
      </c>
    </row>
    <row r="10" spans="3:16" x14ac:dyDescent="0.35">
      <c r="C10" t="s">
        <v>233</v>
      </c>
      <c r="D10">
        <v>27.017544897781875</v>
      </c>
      <c r="E10">
        <v>3.66</v>
      </c>
      <c r="F10">
        <v>0.77600000000000002</v>
      </c>
      <c r="G10">
        <v>3.27</v>
      </c>
      <c r="H10">
        <v>1.5599999999999998</v>
      </c>
      <c r="I10">
        <v>-0.8869999999999999</v>
      </c>
      <c r="M10" t="s">
        <v>233</v>
      </c>
      <c r="N10">
        <v>3.66</v>
      </c>
      <c r="O10">
        <v>1.5599999999999998</v>
      </c>
      <c r="P10">
        <v>-0.8869999999999999</v>
      </c>
    </row>
    <row r="11" spans="3:16" x14ac:dyDescent="0.35">
      <c r="C11" t="s">
        <v>262</v>
      </c>
      <c r="D11">
        <v>4.134307362566183</v>
      </c>
      <c r="E11">
        <v>-2.1</v>
      </c>
      <c r="F11">
        <v>1.1499999999999999</v>
      </c>
      <c r="G11">
        <v>-1.4200000000000002</v>
      </c>
      <c r="H11">
        <v>-3.6700000000000004</v>
      </c>
      <c r="I11">
        <v>-1.66</v>
      </c>
      <c r="M11" t="s">
        <v>262</v>
      </c>
      <c r="N11">
        <v>-2.1</v>
      </c>
      <c r="O11">
        <v>-3.6700000000000004</v>
      </c>
      <c r="P11">
        <v>-1.66</v>
      </c>
    </row>
    <row r="12" spans="3:16" x14ac:dyDescent="0.35">
      <c r="C12" t="s">
        <v>236</v>
      </c>
      <c r="D12">
        <v>20.289457533402935</v>
      </c>
      <c r="E12">
        <v>-0.32299999999999995</v>
      </c>
      <c r="F12">
        <v>1.82</v>
      </c>
      <c r="G12">
        <v>-0.58399999999999996</v>
      </c>
      <c r="H12">
        <v>-3.83</v>
      </c>
      <c r="I12">
        <v>-1.73</v>
      </c>
      <c r="M12" t="s">
        <v>236</v>
      </c>
      <c r="N12">
        <v>-0.32299999999999995</v>
      </c>
      <c r="O12">
        <v>-3.83</v>
      </c>
      <c r="P12">
        <v>-1.73</v>
      </c>
    </row>
    <row r="13" spans="3:16" x14ac:dyDescent="0.35">
      <c r="C13" t="s">
        <v>549</v>
      </c>
      <c r="D13">
        <v>30.664941147654524</v>
      </c>
      <c r="E13">
        <v>9.35</v>
      </c>
      <c r="F13">
        <v>2.5100000000000002</v>
      </c>
      <c r="G13">
        <v>7.86</v>
      </c>
      <c r="H13">
        <v>14.299999999999999</v>
      </c>
      <c r="I13">
        <v>-2.69</v>
      </c>
      <c r="M13" t="s">
        <v>549</v>
      </c>
      <c r="N13">
        <v>9.35</v>
      </c>
      <c r="O13">
        <v>14.299999999999999</v>
      </c>
      <c r="P13">
        <v>-2.69</v>
      </c>
    </row>
    <row r="14" spans="3:16" x14ac:dyDescent="0.35">
      <c r="C14" t="s">
        <v>238</v>
      </c>
      <c r="D14">
        <v>30.115449045571431</v>
      </c>
      <c r="E14">
        <v>-1.68</v>
      </c>
      <c r="F14">
        <v>1.22</v>
      </c>
      <c r="G14">
        <v>-0.67999999999999994</v>
      </c>
      <c r="H14">
        <v>-2.44</v>
      </c>
      <c r="I14">
        <v>-1.68</v>
      </c>
      <c r="M14" t="s">
        <v>238</v>
      </c>
      <c r="N14">
        <v>-1.68</v>
      </c>
      <c r="O14">
        <v>-2.44</v>
      </c>
      <c r="P14">
        <v>-1.68</v>
      </c>
    </row>
    <row r="15" spans="3:16" x14ac:dyDescent="0.35">
      <c r="C15" t="s">
        <v>294</v>
      </c>
      <c r="E15">
        <v>2.52</v>
      </c>
      <c r="F15">
        <v>0.502</v>
      </c>
      <c r="H15">
        <v>1.82</v>
      </c>
      <c r="I15">
        <v>-0.66299999999999992</v>
      </c>
      <c r="M15" t="s">
        <v>294</v>
      </c>
      <c r="N15">
        <v>2.52</v>
      </c>
      <c r="O15">
        <v>1.82</v>
      </c>
      <c r="P15">
        <v>-0.66299999999999992</v>
      </c>
    </row>
    <row r="20" spans="3:5" x14ac:dyDescent="0.35">
      <c r="D20" t="s">
        <v>553</v>
      </c>
      <c r="E20" t="s">
        <v>552</v>
      </c>
    </row>
    <row r="21" spans="3:5" x14ac:dyDescent="0.35">
      <c r="C21" t="s">
        <v>548</v>
      </c>
      <c r="D21">
        <v>29.639278587246377</v>
      </c>
      <c r="E21">
        <v>4.26</v>
      </c>
    </row>
    <row r="22" spans="3:5" x14ac:dyDescent="0.35">
      <c r="C22" t="s">
        <v>547</v>
      </c>
      <c r="D22">
        <v>29.738386892845082</v>
      </c>
      <c r="E22">
        <v>1.3599999999999999</v>
      </c>
    </row>
    <row r="23" spans="3:5" x14ac:dyDescent="0.35">
      <c r="C23" t="s">
        <v>263</v>
      </c>
      <c r="D23">
        <v>16.504124636721858</v>
      </c>
      <c r="E23">
        <v>2.15</v>
      </c>
    </row>
    <row r="24" spans="3:5" x14ac:dyDescent="0.35">
      <c r="C24" t="s">
        <v>234</v>
      </c>
      <c r="D24">
        <v>29.003384677485585</v>
      </c>
      <c r="E24">
        <v>6.9599999999999991</v>
      </c>
    </row>
    <row r="25" spans="3:5" x14ac:dyDescent="0.35">
      <c r="C25" t="s">
        <v>261</v>
      </c>
      <c r="D25">
        <v>23.273102366973795</v>
      </c>
      <c r="E25">
        <v>2.09</v>
      </c>
    </row>
    <row r="26" spans="3:5" x14ac:dyDescent="0.35">
      <c r="C26" t="s">
        <v>235</v>
      </c>
      <c r="D26">
        <v>31.928769902380033</v>
      </c>
      <c r="E26">
        <v>3.7600000000000002</v>
      </c>
    </row>
    <row r="27" spans="3:5" x14ac:dyDescent="0.35">
      <c r="C27" t="s">
        <v>233</v>
      </c>
      <c r="D27">
        <v>27.017544897781875</v>
      </c>
      <c r="E27">
        <v>3.66</v>
      </c>
    </row>
    <row r="28" spans="3:5" x14ac:dyDescent="0.35">
      <c r="C28" t="s">
        <v>262</v>
      </c>
      <c r="D28">
        <v>4.134307362566183</v>
      </c>
      <c r="E28">
        <v>-2.1</v>
      </c>
    </row>
    <row r="29" spans="3:5" x14ac:dyDescent="0.35">
      <c r="C29" t="s">
        <v>236</v>
      </c>
      <c r="D29">
        <v>20.289457533402935</v>
      </c>
      <c r="E29">
        <v>-0.32299999999999995</v>
      </c>
    </row>
    <row r="30" spans="3:5" x14ac:dyDescent="0.35">
      <c r="C30" t="s">
        <v>549</v>
      </c>
      <c r="D30">
        <v>30.664941147654524</v>
      </c>
      <c r="E30">
        <v>9.35</v>
      </c>
    </row>
    <row r="31" spans="3:5" x14ac:dyDescent="0.35">
      <c r="C31" t="s">
        <v>238</v>
      </c>
      <c r="D31">
        <v>30.115449045571431</v>
      </c>
      <c r="E31">
        <v>-1.68</v>
      </c>
    </row>
  </sheetData>
  <sortState ref="K4:N14">
    <sortCondition ref="K4:K14"/>
  </sortState>
  <pageMargins left="0.7" right="0.7" top="0.75" bottom="0.75" header="0.3" footer="0.3"/>
  <pageSetup paperSize="22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55404A-A1D0-4D1D-AC2B-41C0AB9D44A9}">
  <dimension ref="A1:AZ119"/>
  <sheetViews>
    <sheetView zoomScaleNormal="100" workbookViewId="0">
      <selection activeCell="J1" sqref="J1:W13"/>
    </sheetView>
  </sheetViews>
  <sheetFormatPr defaultColWidth="9.1796875" defaultRowHeight="14.5" x14ac:dyDescent="0.35"/>
  <cols>
    <col min="1" max="1" width="13.81640625" bestFit="1" customWidth="1"/>
    <col min="10" max="10" width="22.54296875" bestFit="1" customWidth="1"/>
  </cols>
  <sheetData>
    <row r="1" spans="1:40" x14ac:dyDescent="0.35">
      <c r="A1" s="21" t="s">
        <v>710</v>
      </c>
      <c r="B1" s="21" t="s">
        <v>709</v>
      </c>
      <c r="C1" s="21" t="s">
        <v>552</v>
      </c>
      <c r="D1" s="21" t="s">
        <v>711</v>
      </c>
      <c r="E1" s="21" t="s">
        <v>728</v>
      </c>
      <c r="J1" s="21"/>
      <c r="K1" s="66"/>
      <c r="L1" s="70"/>
      <c r="M1" s="70"/>
      <c r="N1" s="70"/>
      <c r="O1" s="70"/>
      <c r="P1" s="70"/>
      <c r="Q1" s="66"/>
      <c r="R1" s="70"/>
      <c r="S1" s="66"/>
      <c r="T1" s="70"/>
      <c r="U1" s="70"/>
      <c r="V1" s="70"/>
      <c r="W1" s="70"/>
      <c r="X1" s="66"/>
      <c r="Y1" s="70"/>
      <c r="Z1" s="66"/>
      <c r="AA1" s="70"/>
      <c r="AB1" s="70"/>
      <c r="AC1" s="70"/>
      <c r="AD1" s="66"/>
      <c r="AE1" s="70"/>
      <c r="AF1" s="70"/>
      <c r="AG1" s="66"/>
      <c r="AH1" s="66"/>
      <c r="AI1" s="70"/>
      <c r="AJ1" s="66"/>
      <c r="AK1" s="70"/>
      <c r="AL1" s="70"/>
      <c r="AM1" s="70"/>
      <c r="AN1" s="66"/>
    </row>
    <row r="2" spans="1:40" x14ac:dyDescent="0.35">
      <c r="A2" t="s">
        <v>548</v>
      </c>
      <c r="B2">
        <v>29.639278587246377</v>
      </c>
      <c r="C2">
        <v>4.26</v>
      </c>
      <c r="D2">
        <v>0.84299999999999997</v>
      </c>
      <c r="E2">
        <v>3.45</v>
      </c>
    </row>
    <row r="3" spans="1:40" x14ac:dyDescent="0.35">
      <c r="A3" t="s">
        <v>547</v>
      </c>
      <c r="B3">
        <v>29.738386892845082</v>
      </c>
      <c r="C3">
        <v>1.3599999999999999</v>
      </c>
      <c r="D3">
        <v>1.55</v>
      </c>
      <c r="E3">
        <v>0.122</v>
      </c>
    </row>
    <row r="4" spans="1:40" x14ac:dyDescent="0.35">
      <c r="A4" t="s">
        <v>263</v>
      </c>
      <c r="B4">
        <v>16.504124636721858</v>
      </c>
      <c r="C4">
        <v>2.15</v>
      </c>
      <c r="D4">
        <v>1.96</v>
      </c>
      <c r="E4">
        <v>2.69</v>
      </c>
    </row>
    <row r="5" spans="1:40" x14ac:dyDescent="0.35">
      <c r="A5" t="s">
        <v>234</v>
      </c>
      <c r="B5">
        <v>29.003384677485585</v>
      </c>
      <c r="C5">
        <v>6.9599999999999991</v>
      </c>
      <c r="D5">
        <v>2.1</v>
      </c>
      <c r="E5">
        <v>6.370000000000001</v>
      </c>
    </row>
    <row r="6" spans="1:40" x14ac:dyDescent="0.35">
      <c r="A6" t="s">
        <v>261</v>
      </c>
      <c r="B6">
        <v>23.273102366973795</v>
      </c>
      <c r="C6">
        <v>2.09</v>
      </c>
      <c r="D6">
        <v>0.90500000000000003</v>
      </c>
      <c r="E6">
        <v>0.42900000000000005</v>
      </c>
    </row>
    <row r="7" spans="1:40" x14ac:dyDescent="0.35">
      <c r="A7" t="s">
        <v>235</v>
      </c>
      <c r="B7">
        <v>31.928769902380033</v>
      </c>
      <c r="C7">
        <v>3.7600000000000002</v>
      </c>
      <c r="D7">
        <v>1.3599999999999999</v>
      </c>
      <c r="E7">
        <v>2.78</v>
      </c>
    </row>
    <row r="8" spans="1:40" x14ac:dyDescent="0.35">
      <c r="A8" t="s">
        <v>233</v>
      </c>
      <c r="B8">
        <v>27.017544897781875</v>
      </c>
      <c r="C8">
        <v>3.66</v>
      </c>
      <c r="D8">
        <v>0.77600000000000002</v>
      </c>
      <c r="E8">
        <v>3.27</v>
      </c>
    </row>
    <row r="9" spans="1:40" x14ac:dyDescent="0.35">
      <c r="A9" t="s">
        <v>262</v>
      </c>
      <c r="B9">
        <v>4.134307362566183</v>
      </c>
      <c r="C9">
        <v>-2.1</v>
      </c>
      <c r="D9">
        <v>1.1499999999999999</v>
      </c>
      <c r="E9">
        <v>-1.4200000000000002</v>
      </c>
    </row>
    <row r="10" spans="1:40" x14ac:dyDescent="0.35">
      <c r="A10" t="s">
        <v>236</v>
      </c>
      <c r="B10">
        <v>20.289457533402935</v>
      </c>
      <c r="C10">
        <v>-0.32299999999999995</v>
      </c>
      <c r="D10">
        <v>1.82</v>
      </c>
      <c r="E10">
        <v>-0.58399999999999996</v>
      </c>
    </row>
    <row r="11" spans="1:40" x14ac:dyDescent="0.35">
      <c r="A11" t="s">
        <v>549</v>
      </c>
      <c r="B11">
        <v>30.664941147654524</v>
      </c>
      <c r="C11">
        <v>9.35</v>
      </c>
      <c r="D11">
        <v>2.5100000000000002</v>
      </c>
      <c r="E11">
        <v>7.86</v>
      </c>
    </row>
    <row r="12" spans="1:40" x14ac:dyDescent="0.35">
      <c r="A12" t="s">
        <v>238</v>
      </c>
      <c r="B12">
        <v>30.115449045571431</v>
      </c>
      <c r="C12">
        <v>-1.68</v>
      </c>
      <c r="D12">
        <v>1.22</v>
      </c>
      <c r="E12">
        <v>-0.67999999999999994</v>
      </c>
    </row>
    <row r="17" spans="1:52" x14ac:dyDescent="0.35">
      <c r="AP17" t="s">
        <v>259</v>
      </c>
      <c r="AQ17">
        <v>23.005809091114575</v>
      </c>
      <c r="AR17">
        <v>0.44528830722632851</v>
      </c>
      <c r="AS17">
        <v>5.0360525304581722</v>
      </c>
      <c r="AT17">
        <v>-0.68714540810560332</v>
      </c>
    </row>
    <row r="18" spans="1:52" ht="58" x14ac:dyDescent="0.35">
      <c r="A18" s="21" t="s">
        <v>710</v>
      </c>
      <c r="B18" s="66" t="s">
        <v>729</v>
      </c>
      <c r="C18" s="21" t="s">
        <v>552</v>
      </c>
      <c r="X18" s="21" t="s">
        <v>710</v>
      </c>
      <c r="Y18" s="66" t="s">
        <v>738</v>
      </c>
      <c r="Z18" s="21" t="s">
        <v>552</v>
      </c>
      <c r="AP18" t="s">
        <v>260</v>
      </c>
      <c r="AQ18">
        <v>21.718762406373237</v>
      </c>
      <c r="AR18">
        <v>-8.7499669163380371</v>
      </c>
      <c r="AS18">
        <v>2.831961464150544</v>
      </c>
      <c r="AT18">
        <v>7.1645978350051616</v>
      </c>
    </row>
    <row r="19" spans="1:52" x14ac:dyDescent="0.35">
      <c r="A19" t="s">
        <v>548</v>
      </c>
      <c r="B19">
        <v>1.5</v>
      </c>
      <c r="C19">
        <v>4.26</v>
      </c>
      <c r="D19">
        <v>3.45</v>
      </c>
      <c r="X19" t="s">
        <v>548</v>
      </c>
      <c r="Y19">
        <v>0.44528830722632851</v>
      </c>
      <c r="Z19">
        <v>4.26</v>
      </c>
      <c r="AA19">
        <v>3.45</v>
      </c>
      <c r="AP19" t="s">
        <v>263</v>
      </c>
      <c r="AQ19">
        <v>41.99842192095258</v>
      </c>
      <c r="AR19">
        <v>77.003084427229027</v>
      </c>
      <c r="AS19">
        <v>12.692776701814793</v>
      </c>
      <c r="AT19">
        <v>48.812854171149844</v>
      </c>
    </row>
    <row r="20" spans="1:52" x14ac:dyDescent="0.35">
      <c r="A20" t="s">
        <v>547</v>
      </c>
      <c r="B20">
        <v>1.77</v>
      </c>
      <c r="C20">
        <v>1.3599999999999999</v>
      </c>
      <c r="D20">
        <v>0.122</v>
      </c>
      <c r="X20" t="s">
        <v>547</v>
      </c>
      <c r="Y20">
        <v>-8.7499669163380371</v>
      </c>
      <c r="Z20">
        <v>1.3599999999999999</v>
      </c>
      <c r="AA20">
        <v>0.122</v>
      </c>
      <c r="AP20" t="s">
        <v>234</v>
      </c>
      <c r="AQ20">
        <v>37.579806100733038</v>
      </c>
      <c r="AR20">
        <v>122.3397966422322</v>
      </c>
      <c r="AS20">
        <v>2.2523055095767321</v>
      </c>
      <c r="AT20">
        <v>91.002601087727598</v>
      </c>
    </row>
    <row r="21" spans="1:52" x14ac:dyDescent="0.35">
      <c r="A21" t="s">
        <v>263</v>
      </c>
      <c r="B21">
        <v>4.08</v>
      </c>
      <c r="C21">
        <v>2.15</v>
      </c>
      <c r="D21">
        <v>2.69</v>
      </c>
      <c r="X21" t="s">
        <v>263</v>
      </c>
      <c r="Y21">
        <v>77.003084427229027</v>
      </c>
      <c r="Z21">
        <v>2.15</v>
      </c>
      <c r="AA21">
        <v>2.69</v>
      </c>
      <c r="AP21" t="s">
        <v>261</v>
      </c>
      <c r="AQ21">
        <v>16.574865335547365</v>
      </c>
      <c r="AR21">
        <v>-13.403669353205622</v>
      </c>
      <c r="AS21">
        <v>2.0209793041999111</v>
      </c>
      <c r="AT21">
        <v>15.831679559353612</v>
      </c>
    </row>
    <row r="22" spans="1:52" x14ac:dyDescent="0.35">
      <c r="A22" t="s">
        <v>234</v>
      </c>
      <c r="B22">
        <v>1.65</v>
      </c>
      <c r="C22">
        <v>6.9599999999999991</v>
      </c>
      <c r="D22">
        <v>6.370000000000001</v>
      </c>
      <c r="X22" t="s">
        <v>234</v>
      </c>
      <c r="Y22">
        <v>122.3397966422322</v>
      </c>
      <c r="Z22">
        <v>6.9599999999999991</v>
      </c>
      <c r="AA22">
        <v>6.370000000000001</v>
      </c>
      <c r="AP22" t="s">
        <v>235</v>
      </c>
      <c r="AQ22">
        <v>28.362710905834671</v>
      </c>
      <c r="AR22">
        <v>-3.4184811637917498</v>
      </c>
      <c r="AS22">
        <v>5.8598045684481725</v>
      </c>
      <c r="AT22">
        <v>20.982184937317374</v>
      </c>
    </row>
    <row r="23" spans="1:52" x14ac:dyDescent="0.35">
      <c r="A23" t="s">
        <v>261</v>
      </c>
      <c r="B23">
        <v>1.1599999999999999</v>
      </c>
      <c r="C23">
        <v>2.09</v>
      </c>
      <c r="D23">
        <v>0.42900000000000005</v>
      </c>
      <c r="X23" t="s">
        <v>261</v>
      </c>
      <c r="Y23">
        <v>-13.403669353205622</v>
      </c>
      <c r="Z23">
        <v>2.09</v>
      </c>
      <c r="AA23">
        <v>0.42900000000000005</v>
      </c>
      <c r="AP23" t="s">
        <v>233</v>
      </c>
      <c r="AQ23">
        <v>37.928188196450677</v>
      </c>
      <c r="AR23">
        <v>10.754082896055655</v>
      </c>
      <c r="AS23">
        <v>6.8038441129650362</v>
      </c>
      <c r="AT23">
        <v>15.170096102824123</v>
      </c>
    </row>
    <row r="24" spans="1:52" x14ac:dyDescent="0.35">
      <c r="A24" t="s">
        <v>235</v>
      </c>
      <c r="B24">
        <v>1.74</v>
      </c>
      <c r="C24">
        <v>3.7600000000000002</v>
      </c>
      <c r="D24">
        <v>2.78</v>
      </c>
      <c r="X24" t="s">
        <v>235</v>
      </c>
      <c r="Y24">
        <v>-3.4184811637917498</v>
      </c>
      <c r="Z24">
        <v>3.7600000000000002</v>
      </c>
      <c r="AA24">
        <v>2.78</v>
      </c>
      <c r="AP24" t="s">
        <v>241</v>
      </c>
      <c r="AQ24">
        <v>254.66347796378548</v>
      </c>
      <c r="AR24">
        <v>149.88042364195422</v>
      </c>
      <c r="AS24">
        <v>30.064912880081994</v>
      </c>
      <c r="AT24">
        <v>0</v>
      </c>
    </row>
    <row r="25" spans="1:52" x14ac:dyDescent="0.35">
      <c r="A25" t="s">
        <v>233</v>
      </c>
      <c r="B25">
        <v>2.25</v>
      </c>
      <c r="C25">
        <v>3.66</v>
      </c>
      <c r="D25">
        <v>3.27</v>
      </c>
      <c r="X25" t="s">
        <v>233</v>
      </c>
      <c r="Y25">
        <v>10.754082896055655</v>
      </c>
      <c r="Z25">
        <v>3.66</v>
      </c>
      <c r="AA25">
        <v>3.27</v>
      </c>
      <c r="AP25" t="s">
        <v>236</v>
      </c>
      <c r="AQ25">
        <v>-26.467130843656751</v>
      </c>
      <c r="AR25">
        <v>38.538746722126774</v>
      </c>
      <c r="AS25">
        <v>7.3695632516502396</v>
      </c>
      <c r="AT25">
        <v>31.720770413238085</v>
      </c>
    </row>
    <row r="26" spans="1:52" x14ac:dyDescent="0.35">
      <c r="A26" t="s">
        <v>262</v>
      </c>
      <c r="B26">
        <v>5.59</v>
      </c>
      <c r="C26">
        <v>-2.1</v>
      </c>
      <c r="D26">
        <v>-1.4200000000000002</v>
      </c>
      <c r="X26" t="s">
        <v>262</v>
      </c>
      <c r="Y26">
        <v>149.88042364195422</v>
      </c>
      <c r="Z26">
        <v>-2.1</v>
      </c>
      <c r="AA26">
        <v>-1.4200000000000002</v>
      </c>
      <c r="AP26" t="s">
        <v>242</v>
      </c>
      <c r="AQ26">
        <v>82.910367170626344</v>
      </c>
      <c r="AR26">
        <v>-66.954643628509729</v>
      </c>
      <c r="AS26">
        <v>13.354931605471561</v>
      </c>
      <c r="AT26">
        <v>23.857091432685383</v>
      </c>
    </row>
    <row r="27" spans="1:52" x14ac:dyDescent="0.35">
      <c r="A27" t="s">
        <v>236</v>
      </c>
      <c r="B27">
        <v>0</v>
      </c>
      <c r="C27">
        <v>-0.32299999999999995</v>
      </c>
      <c r="D27">
        <v>-0.58399999999999996</v>
      </c>
      <c r="X27" t="s">
        <v>236</v>
      </c>
      <c r="Y27">
        <v>38.538746722126774</v>
      </c>
      <c r="Z27">
        <v>-0.32299999999999995</v>
      </c>
      <c r="AP27" t="s">
        <v>238</v>
      </c>
      <c r="AQ27">
        <v>152.77078085642316</v>
      </c>
      <c r="AR27">
        <v>79.345088161209063</v>
      </c>
      <c r="AS27">
        <v>33.02109571788413</v>
      </c>
      <c r="AT27">
        <v>33.894836272040301</v>
      </c>
    </row>
    <row r="28" spans="1:52" x14ac:dyDescent="0.35">
      <c r="A28" t="s">
        <v>549</v>
      </c>
      <c r="B28">
        <v>2.56</v>
      </c>
      <c r="C28">
        <v>9.35</v>
      </c>
      <c r="D28">
        <v>7.86</v>
      </c>
      <c r="X28" t="s">
        <v>549</v>
      </c>
      <c r="Y28">
        <v>-66.954643628509729</v>
      </c>
      <c r="Z28">
        <v>9.35</v>
      </c>
      <c r="AA28">
        <v>7.86</v>
      </c>
    </row>
    <row r="29" spans="1:52" x14ac:dyDescent="0.35">
      <c r="A29" t="s">
        <v>238</v>
      </c>
      <c r="B29">
        <v>5.29</v>
      </c>
      <c r="C29">
        <v>-1.68</v>
      </c>
      <c r="D29">
        <v>-0.67999999999999994</v>
      </c>
      <c r="X29" t="s">
        <v>238</v>
      </c>
      <c r="Y29">
        <v>79.345088161209063</v>
      </c>
      <c r="Z29">
        <v>-1.68</v>
      </c>
      <c r="AA29">
        <v>-0.67999999999999994</v>
      </c>
      <c r="AO29" t="s">
        <v>740</v>
      </c>
      <c r="AP29" t="s">
        <v>236</v>
      </c>
      <c r="AQ29" t="s">
        <v>261</v>
      </c>
      <c r="AR29" t="s">
        <v>739</v>
      </c>
      <c r="AS29" t="s">
        <v>548</v>
      </c>
      <c r="AT29" t="s">
        <v>235</v>
      </c>
      <c r="AU29" t="s">
        <v>234</v>
      </c>
      <c r="AV29" t="s">
        <v>233</v>
      </c>
      <c r="AW29" t="s">
        <v>263</v>
      </c>
      <c r="AX29" t="s">
        <v>549</v>
      </c>
      <c r="AY29" t="s">
        <v>238</v>
      </c>
      <c r="AZ29" t="s">
        <v>241</v>
      </c>
    </row>
    <row r="30" spans="1:52" x14ac:dyDescent="0.35">
      <c r="AP30">
        <v>-26.467130843656751</v>
      </c>
      <c r="AQ30">
        <v>16.574865335547365</v>
      </c>
      <c r="AR30">
        <v>21.718762406373237</v>
      </c>
      <c r="AS30">
        <v>23.005809091114575</v>
      </c>
      <c r="AT30">
        <v>28.362710905834671</v>
      </c>
      <c r="AU30">
        <v>37.579806100733038</v>
      </c>
      <c r="AV30">
        <v>37.928188196450677</v>
      </c>
      <c r="AW30">
        <v>41.99842192095258</v>
      </c>
      <c r="AX30">
        <v>82.910367170626344</v>
      </c>
      <c r="AY30">
        <v>152.77078085642316</v>
      </c>
      <c r="AZ30">
        <v>254.66347796378548</v>
      </c>
    </row>
    <row r="31" spans="1:52" ht="43.5" x14ac:dyDescent="0.35">
      <c r="A31" s="21" t="s">
        <v>710</v>
      </c>
      <c r="B31" s="66" t="s">
        <v>731</v>
      </c>
      <c r="C31" s="21" t="s">
        <v>552</v>
      </c>
      <c r="AA31">
        <v>-1</v>
      </c>
    </row>
    <row r="32" spans="1:52" x14ac:dyDescent="0.35">
      <c r="A32" t="s">
        <v>548</v>
      </c>
      <c r="B32">
        <v>-22.28</v>
      </c>
      <c r="C32">
        <v>4.26</v>
      </c>
    </row>
    <row r="33" spans="1:52" ht="58" x14ac:dyDescent="0.35">
      <c r="A33" t="s">
        <v>547</v>
      </c>
      <c r="B33">
        <v>-10.7</v>
      </c>
      <c r="C33">
        <v>1.3599999999999999</v>
      </c>
      <c r="X33" s="21" t="s">
        <v>710</v>
      </c>
      <c r="Y33" s="66" t="s">
        <v>736</v>
      </c>
      <c r="Z33" s="21" t="s">
        <v>552</v>
      </c>
      <c r="AC33">
        <v>-1</v>
      </c>
      <c r="AO33" t="s">
        <v>741</v>
      </c>
      <c r="AP33" t="s">
        <v>896</v>
      </c>
      <c r="AQ33" t="s">
        <v>261</v>
      </c>
      <c r="AR33" t="s">
        <v>739</v>
      </c>
      <c r="AS33" t="s">
        <v>235</v>
      </c>
      <c r="AT33" t="s">
        <v>259</v>
      </c>
      <c r="AU33" t="s">
        <v>233</v>
      </c>
      <c r="AV33" t="s">
        <v>236</v>
      </c>
      <c r="AW33" t="s">
        <v>263</v>
      </c>
      <c r="AX33" t="s">
        <v>238</v>
      </c>
      <c r="AY33" t="s">
        <v>234</v>
      </c>
      <c r="AZ33" t="s">
        <v>241</v>
      </c>
    </row>
    <row r="34" spans="1:52" x14ac:dyDescent="0.35">
      <c r="A34" t="s">
        <v>263</v>
      </c>
      <c r="B34">
        <v>-35.39</v>
      </c>
      <c r="C34">
        <v>2.15</v>
      </c>
      <c r="X34" t="s">
        <v>548</v>
      </c>
      <c r="Y34">
        <v>5.0360525304581722</v>
      </c>
      <c r="Z34">
        <v>4.26</v>
      </c>
      <c r="AA34">
        <v>3.45</v>
      </c>
      <c r="AP34">
        <v>-66.954643628509729</v>
      </c>
      <c r="AQ34">
        <v>-13.403669353205622</v>
      </c>
      <c r="AR34">
        <v>-8.7499669163380371</v>
      </c>
      <c r="AS34">
        <v>-3.4184811637917498</v>
      </c>
      <c r="AT34">
        <v>0.44528830722632851</v>
      </c>
      <c r="AU34">
        <v>10.754082896055655</v>
      </c>
      <c r="AV34">
        <v>38.538746722126774</v>
      </c>
      <c r="AW34">
        <v>77.003084427229027</v>
      </c>
      <c r="AX34">
        <v>79.345088161209063</v>
      </c>
      <c r="AY34">
        <v>122.3397966422322</v>
      </c>
      <c r="AZ34">
        <v>149.88042364195422</v>
      </c>
    </row>
    <row r="35" spans="1:52" x14ac:dyDescent="0.35">
      <c r="A35" t="s">
        <v>234</v>
      </c>
      <c r="B35">
        <v>-3.81</v>
      </c>
      <c r="C35">
        <v>6.9599999999999991</v>
      </c>
      <c r="X35" t="s">
        <v>547</v>
      </c>
      <c r="Y35">
        <v>2.831961464150544</v>
      </c>
      <c r="Z35">
        <v>1.3599999999999999</v>
      </c>
      <c r="AA35">
        <v>0.122</v>
      </c>
    </row>
    <row r="36" spans="1:52" x14ac:dyDescent="0.35">
      <c r="A36" t="s">
        <v>261</v>
      </c>
      <c r="B36">
        <v>-9.98</v>
      </c>
      <c r="C36">
        <v>2.09</v>
      </c>
      <c r="X36" t="s">
        <v>263</v>
      </c>
      <c r="Y36">
        <v>12.692776701814793</v>
      </c>
      <c r="Z36">
        <v>2.15</v>
      </c>
      <c r="AA36">
        <v>2.69</v>
      </c>
    </row>
    <row r="37" spans="1:52" x14ac:dyDescent="0.35">
      <c r="A37" t="s">
        <v>235</v>
      </c>
      <c r="B37">
        <v>-18.649999999999999</v>
      </c>
      <c r="C37">
        <v>3.7600000000000002</v>
      </c>
      <c r="X37" t="s">
        <v>234</v>
      </c>
      <c r="Y37">
        <v>2.2523055095767321</v>
      </c>
      <c r="Z37">
        <v>6.9599999999999991</v>
      </c>
      <c r="AA37">
        <v>6.370000000000001</v>
      </c>
      <c r="AO37" t="s">
        <v>742</v>
      </c>
      <c r="AP37" t="s">
        <v>261</v>
      </c>
      <c r="AQ37" t="s">
        <v>234</v>
      </c>
      <c r="AR37" t="s">
        <v>739</v>
      </c>
      <c r="AS37" t="s">
        <v>548</v>
      </c>
      <c r="AT37" t="s">
        <v>235</v>
      </c>
      <c r="AU37" t="s">
        <v>233</v>
      </c>
      <c r="AV37" t="s">
        <v>236</v>
      </c>
      <c r="AW37" t="s">
        <v>263</v>
      </c>
      <c r="AX37" t="s">
        <v>896</v>
      </c>
      <c r="AY37" t="s">
        <v>241</v>
      </c>
      <c r="AZ37" t="s">
        <v>238</v>
      </c>
    </row>
    <row r="38" spans="1:52" x14ac:dyDescent="0.35">
      <c r="A38" t="s">
        <v>233</v>
      </c>
      <c r="B38">
        <v>-11.54</v>
      </c>
      <c r="C38">
        <v>3.66</v>
      </c>
      <c r="X38" t="s">
        <v>261</v>
      </c>
      <c r="Y38">
        <v>2.0209793041999111</v>
      </c>
      <c r="Z38">
        <v>2.09</v>
      </c>
      <c r="AA38">
        <v>0.42900000000000005</v>
      </c>
      <c r="AP38">
        <v>2.0209793041999111</v>
      </c>
      <c r="AQ38">
        <v>2.2523055095767321</v>
      </c>
      <c r="AR38">
        <v>2.831961464150544</v>
      </c>
      <c r="AS38">
        <v>5.0360525304581722</v>
      </c>
      <c r="AT38">
        <v>5.8598045684481725</v>
      </c>
      <c r="AU38">
        <v>6.8038441129650362</v>
      </c>
      <c r="AV38">
        <v>7.3695632516502396</v>
      </c>
      <c r="AW38">
        <v>12.692776701814793</v>
      </c>
      <c r="AX38">
        <v>13.354931605471561</v>
      </c>
      <c r="AY38">
        <v>30.064912880081994</v>
      </c>
      <c r="AZ38">
        <v>33.02109571788413</v>
      </c>
    </row>
    <row r="39" spans="1:52" x14ac:dyDescent="0.35">
      <c r="A39" t="s">
        <v>262</v>
      </c>
      <c r="B39">
        <v>-8.8000000000000007</v>
      </c>
      <c r="C39">
        <v>-2.1</v>
      </c>
      <c r="X39" t="s">
        <v>235</v>
      </c>
      <c r="Y39">
        <v>5.8598045684481725</v>
      </c>
      <c r="Z39">
        <v>3.7600000000000002</v>
      </c>
      <c r="AA39">
        <v>2.78</v>
      </c>
    </row>
    <row r="40" spans="1:52" x14ac:dyDescent="0.35">
      <c r="A40" t="s">
        <v>236</v>
      </c>
      <c r="B40">
        <v>-16.3</v>
      </c>
      <c r="C40">
        <v>-0.32299999999999995</v>
      </c>
      <c r="X40" t="s">
        <v>233</v>
      </c>
      <c r="Y40">
        <v>6.8038441129650362</v>
      </c>
      <c r="Z40">
        <v>3.66</v>
      </c>
      <c r="AA40">
        <v>3.27</v>
      </c>
    </row>
    <row r="41" spans="1:52" x14ac:dyDescent="0.35">
      <c r="A41" t="s">
        <v>549</v>
      </c>
      <c r="B41">
        <v>-14.84</v>
      </c>
      <c r="C41">
        <v>9.35</v>
      </c>
      <c r="X41" t="s">
        <v>262</v>
      </c>
      <c r="Y41">
        <v>30.064912880081994</v>
      </c>
      <c r="Z41">
        <v>-2.1</v>
      </c>
      <c r="AA41">
        <v>-1.4200000000000002</v>
      </c>
      <c r="AO41" t="s">
        <v>732</v>
      </c>
      <c r="AP41" t="s">
        <v>240</v>
      </c>
      <c r="AQ41" t="s">
        <v>288</v>
      </c>
      <c r="AR41" t="s">
        <v>237</v>
      </c>
      <c r="AS41" t="s">
        <v>233</v>
      </c>
      <c r="AT41" t="s">
        <v>239</v>
      </c>
      <c r="AU41" t="s">
        <v>235</v>
      </c>
      <c r="AV41" t="s">
        <v>896</v>
      </c>
      <c r="AW41" t="s">
        <v>897</v>
      </c>
      <c r="AX41" t="s">
        <v>238</v>
      </c>
      <c r="AY41" t="s">
        <v>263</v>
      </c>
      <c r="AZ41" t="s">
        <v>234</v>
      </c>
    </row>
    <row r="42" spans="1:52" x14ac:dyDescent="0.35">
      <c r="A42" t="s">
        <v>238</v>
      </c>
      <c r="B42">
        <v>-41.95</v>
      </c>
      <c r="C42">
        <v>-1.68</v>
      </c>
      <c r="X42" t="s">
        <v>236</v>
      </c>
      <c r="Y42">
        <v>7.3695632516502396</v>
      </c>
      <c r="Z42">
        <v>-0.32299999999999995</v>
      </c>
      <c r="AA42">
        <v>-0.58399999999999996</v>
      </c>
      <c r="AP42">
        <v>-0.68714540810560332</v>
      </c>
      <c r="AQ42">
        <v>0</v>
      </c>
      <c r="AR42">
        <v>7.1645978350051616</v>
      </c>
      <c r="AS42">
        <v>15.170096102824123</v>
      </c>
      <c r="AT42">
        <v>15.831679559353612</v>
      </c>
      <c r="AU42">
        <v>20.982184937317374</v>
      </c>
      <c r="AV42">
        <v>23.857091432685383</v>
      </c>
      <c r="AW42">
        <v>31.720770413238085</v>
      </c>
      <c r="AX42">
        <v>33.894836272040301</v>
      </c>
      <c r="AY42">
        <v>48.812854171149844</v>
      </c>
      <c r="AZ42">
        <v>91.002601087727598</v>
      </c>
    </row>
    <row r="43" spans="1:52" x14ac:dyDescent="0.35">
      <c r="X43" t="s">
        <v>549</v>
      </c>
      <c r="Y43">
        <v>13.354931605471561</v>
      </c>
      <c r="Z43">
        <v>9.35</v>
      </c>
      <c r="AA43">
        <v>7.86</v>
      </c>
    </row>
    <row r="44" spans="1:52" x14ac:dyDescent="0.35">
      <c r="X44" t="s">
        <v>238</v>
      </c>
      <c r="Y44">
        <v>33.02109571788413</v>
      </c>
      <c r="Z44">
        <v>-1.68</v>
      </c>
      <c r="AA44">
        <v>-0.67999999999999994</v>
      </c>
    </row>
    <row r="45" spans="1:52" ht="29" x14ac:dyDescent="0.35">
      <c r="A45" s="21" t="s">
        <v>710</v>
      </c>
      <c r="B45" s="66" t="s">
        <v>733</v>
      </c>
      <c r="C45" s="21" t="s">
        <v>552</v>
      </c>
    </row>
    <row r="46" spans="1:52" x14ac:dyDescent="0.35">
      <c r="A46" t="s">
        <v>548</v>
      </c>
      <c r="B46">
        <v>1.1000000000000001</v>
      </c>
      <c r="C46">
        <v>4.26</v>
      </c>
    </row>
    <row r="47" spans="1:52" x14ac:dyDescent="0.35">
      <c r="A47" t="s">
        <v>547</v>
      </c>
      <c r="B47">
        <v>0.7</v>
      </c>
      <c r="C47">
        <v>1.3599999999999999</v>
      </c>
    </row>
    <row r="48" spans="1:52" ht="29" x14ac:dyDescent="0.35">
      <c r="A48" t="s">
        <v>263</v>
      </c>
      <c r="B48">
        <v>1</v>
      </c>
      <c r="C48">
        <v>2.15</v>
      </c>
      <c r="X48" s="21" t="s">
        <v>710</v>
      </c>
      <c r="Y48" s="66" t="s">
        <v>734</v>
      </c>
      <c r="Z48" s="21" t="s">
        <v>552</v>
      </c>
    </row>
    <row r="49" spans="1:41" x14ac:dyDescent="0.35">
      <c r="A49" t="s">
        <v>234</v>
      </c>
      <c r="B49">
        <v>1.1000000000000001</v>
      </c>
      <c r="C49">
        <v>6.9599999999999991</v>
      </c>
      <c r="X49" t="s">
        <v>548</v>
      </c>
      <c r="Y49">
        <v>23.005809091114575</v>
      </c>
      <c r="Z49">
        <v>4.26</v>
      </c>
      <c r="AA49">
        <v>3.45</v>
      </c>
    </row>
    <row r="50" spans="1:41" x14ac:dyDescent="0.35">
      <c r="A50" t="s">
        <v>261</v>
      </c>
      <c r="B50">
        <v>1</v>
      </c>
      <c r="C50">
        <v>2.09</v>
      </c>
      <c r="X50" t="s">
        <v>547</v>
      </c>
      <c r="Y50">
        <v>21.718762406373237</v>
      </c>
      <c r="Z50">
        <v>1.3599999999999999</v>
      </c>
      <c r="AA50">
        <v>0.122</v>
      </c>
    </row>
    <row r="51" spans="1:41" x14ac:dyDescent="0.35">
      <c r="A51" t="s">
        <v>235</v>
      </c>
      <c r="B51">
        <v>1.1000000000000001</v>
      </c>
      <c r="C51">
        <v>3.7600000000000002</v>
      </c>
      <c r="X51" t="s">
        <v>263</v>
      </c>
      <c r="Y51">
        <v>41.99842192095258</v>
      </c>
      <c r="Z51">
        <v>2.15</v>
      </c>
      <c r="AA51">
        <v>2.69</v>
      </c>
    </row>
    <row r="52" spans="1:41" x14ac:dyDescent="0.35">
      <c r="A52" t="s">
        <v>233</v>
      </c>
      <c r="B52">
        <v>1.2</v>
      </c>
      <c r="C52">
        <v>3.66</v>
      </c>
      <c r="X52" t="s">
        <v>234</v>
      </c>
      <c r="Y52">
        <v>37.579806100733038</v>
      </c>
      <c r="Z52">
        <v>6.9599999999999991</v>
      </c>
      <c r="AA52">
        <v>6.370000000000001</v>
      </c>
      <c r="AO52" t="s">
        <v>743</v>
      </c>
    </row>
    <row r="53" spans="1:41" x14ac:dyDescent="0.35">
      <c r="A53" t="s">
        <v>262</v>
      </c>
      <c r="B53">
        <v>0.6</v>
      </c>
      <c r="C53">
        <v>-2.1</v>
      </c>
      <c r="X53" t="s">
        <v>261</v>
      </c>
      <c r="Y53">
        <v>16.574865335547365</v>
      </c>
      <c r="Z53">
        <v>2.09</v>
      </c>
      <c r="AA53">
        <v>0.42900000000000005</v>
      </c>
      <c r="AO53" t="s">
        <v>744</v>
      </c>
    </row>
    <row r="54" spans="1:41" x14ac:dyDescent="0.35">
      <c r="A54" t="s">
        <v>236</v>
      </c>
      <c r="B54">
        <v>1.1000000000000001</v>
      </c>
      <c r="C54">
        <v>-0.32299999999999995</v>
      </c>
      <c r="X54" t="s">
        <v>235</v>
      </c>
      <c r="Y54">
        <v>28.362710905834671</v>
      </c>
      <c r="Z54">
        <v>3.7600000000000002</v>
      </c>
      <c r="AA54">
        <v>2.78</v>
      </c>
      <c r="AO54" t="s">
        <v>745</v>
      </c>
    </row>
    <row r="55" spans="1:41" x14ac:dyDescent="0.35">
      <c r="A55" t="s">
        <v>549</v>
      </c>
      <c r="B55">
        <v>0.5</v>
      </c>
      <c r="C55">
        <v>9.35</v>
      </c>
      <c r="X55" t="s">
        <v>233</v>
      </c>
      <c r="Y55">
        <v>37.928188196450677</v>
      </c>
      <c r="Z55">
        <v>3.66</v>
      </c>
      <c r="AA55">
        <v>3.27</v>
      </c>
      <c r="AO55">
        <v>0</v>
      </c>
    </row>
    <row r="56" spans="1:41" x14ac:dyDescent="0.35">
      <c r="A56" t="s">
        <v>238</v>
      </c>
      <c r="B56">
        <v>0.2</v>
      </c>
      <c r="C56">
        <v>-1.68</v>
      </c>
      <c r="X56" t="s">
        <v>262</v>
      </c>
      <c r="Y56">
        <v>254.66347796378548</v>
      </c>
      <c r="Z56">
        <v>-2.1</v>
      </c>
      <c r="AA56">
        <v>-1.4200000000000002</v>
      </c>
      <c r="AO56" t="s">
        <v>746</v>
      </c>
    </row>
    <row r="57" spans="1:41" x14ac:dyDescent="0.35">
      <c r="X57" t="s">
        <v>236</v>
      </c>
      <c r="Y57">
        <v>-26.467130843656751</v>
      </c>
      <c r="Z57">
        <v>-0.32299999999999995</v>
      </c>
      <c r="AA57">
        <v>-0.58399999999999996</v>
      </c>
      <c r="AO57" t="s">
        <v>747</v>
      </c>
    </row>
    <row r="58" spans="1:41" x14ac:dyDescent="0.35">
      <c r="X58" t="s">
        <v>549</v>
      </c>
      <c r="Y58">
        <v>82.910367170626344</v>
      </c>
      <c r="Z58">
        <v>9.35</v>
      </c>
      <c r="AA58">
        <v>7.86</v>
      </c>
      <c r="AO58" t="s">
        <v>748</v>
      </c>
    </row>
    <row r="59" spans="1:41" ht="29" x14ac:dyDescent="0.35">
      <c r="A59" s="21" t="s">
        <v>710</v>
      </c>
      <c r="B59" s="66" t="s">
        <v>733</v>
      </c>
      <c r="C59" s="21" t="s">
        <v>552</v>
      </c>
      <c r="X59" t="s">
        <v>238</v>
      </c>
      <c r="Y59">
        <v>152.77078085642316</v>
      </c>
      <c r="Z59">
        <v>-1.68</v>
      </c>
      <c r="AA59">
        <v>-0.67999999999999994</v>
      </c>
      <c r="AO59">
        <v>0</v>
      </c>
    </row>
    <row r="60" spans="1:41" x14ac:dyDescent="0.35">
      <c r="A60" t="s">
        <v>548</v>
      </c>
      <c r="B60">
        <v>6.93</v>
      </c>
      <c r="C60">
        <v>4.26</v>
      </c>
      <c r="AO60" t="s">
        <v>749</v>
      </c>
    </row>
    <row r="61" spans="1:41" x14ac:dyDescent="0.35">
      <c r="A61" t="s">
        <v>547</v>
      </c>
      <c r="B61">
        <v>7.53</v>
      </c>
      <c r="C61">
        <v>1.3599999999999999</v>
      </c>
      <c r="AO61" t="s">
        <v>750</v>
      </c>
    </row>
    <row r="62" spans="1:41" ht="43.5" x14ac:dyDescent="0.35">
      <c r="A62" t="s">
        <v>263</v>
      </c>
      <c r="B62">
        <v>-4.05</v>
      </c>
      <c r="C62">
        <v>2.15</v>
      </c>
      <c r="X62" s="21" t="s">
        <v>710</v>
      </c>
      <c r="Y62" s="66" t="s">
        <v>737</v>
      </c>
      <c r="Z62" s="21" t="s">
        <v>552</v>
      </c>
      <c r="AO62" t="s">
        <v>751</v>
      </c>
    </row>
    <row r="63" spans="1:41" x14ac:dyDescent="0.35">
      <c r="A63" t="s">
        <v>234</v>
      </c>
      <c r="B63">
        <v>14.8</v>
      </c>
      <c r="C63">
        <v>6.9599999999999991</v>
      </c>
      <c r="X63" t="s">
        <v>548</v>
      </c>
      <c r="Y63">
        <v>-0.68714540810560332</v>
      </c>
      <c r="Z63">
        <v>4.26</v>
      </c>
      <c r="AA63">
        <v>3.45</v>
      </c>
    </row>
    <row r="64" spans="1:41" x14ac:dyDescent="0.35">
      <c r="A64" t="s">
        <v>261</v>
      </c>
      <c r="B64">
        <v>8.09</v>
      </c>
      <c r="C64">
        <v>2.09</v>
      </c>
      <c r="X64" t="s">
        <v>547</v>
      </c>
      <c r="Y64">
        <v>7.1645978350051616</v>
      </c>
      <c r="Z64">
        <v>1.3599999999999999</v>
      </c>
      <c r="AA64">
        <v>0.122</v>
      </c>
    </row>
    <row r="65" spans="1:27" x14ac:dyDescent="0.35">
      <c r="A65" t="s">
        <v>235</v>
      </c>
      <c r="B65">
        <v>7.75</v>
      </c>
      <c r="C65">
        <v>3.7600000000000002</v>
      </c>
      <c r="X65" t="s">
        <v>263</v>
      </c>
      <c r="Y65">
        <v>48.812854171149844</v>
      </c>
      <c r="Z65">
        <v>2.15</v>
      </c>
      <c r="AA65">
        <v>2.69</v>
      </c>
    </row>
    <row r="66" spans="1:27" x14ac:dyDescent="0.35">
      <c r="A66" t="s">
        <v>233</v>
      </c>
      <c r="B66">
        <v>6.14</v>
      </c>
      <c r="C66">
        <v>3.66</v>
      </c>
      <c r="X66" t="s">
        <v>234</v>
      </c>
      <c r="Y66">
        <v>91.002601087727598</v>
      </c>
      <c r="Z66">
        <v>6.9599999999999991</v>
      </c>
      <c r="AA66">
        <v>6.370000000000001</v>
      </c>
    </row>
    <row r="67" spans="1:27" x14ac:dyDescent="0.35">
      <c r="A67" t="s">
        <v>262</v>
      </c>
      <c r="B67">
        <v>23.5</v>
      </c>
      <c r="C67">
        <v>-2.1</v>
      </c>
      <c r="X67" t="s">
        <v>261</v>
      </c>
      <c r="Y67">
        <v>15.831679559353612</v>
      </c>
      <c r="Z67">
        <v>2.09</v>
      </c>
      <c r="AA67">
        <v>0.42900000000000005</v>
      </c>
    </row>
    <row r="68" spans="1:27" x14ac:dyDescent="0.35">
      <c r="A68" t="s">
        <v>236</v>
      </c>
      <c r="B68">
        <v>17.28</v>
      </c>
      <c r="C68">
        <v>-0.32299999999999995</v>
      </c>
      <c r="X68" t="s">
        <v>235</v>
      </c>
      <c r="Y68">
        <v>20.982184937317374</v>
      </c>
      <c r="Z68">
        <v>3.7600000000000002</v>
      </c>
      <c r="AA68">
        <v>2.78</v>
      </c>
    </row>
    <row r="69" spans="1:27" x14ac:dyDescent="0.35">
      <c r="A69" t="s">
        <v>549</v>
      </c>
      <c r="B69">
        <v>8.33</v>
      </c>
      <c r="C69">
        <v>9.35</v>
      </c>
      <c r="X69" t="s">
        <v>233</v>
      </c>
      <c r="Y69">
        <v>15.170096102824123</v>
      </c>
      <c r="Z69">
        <v>3.66</v>
      </c>
      <c r="AA69">
        <v>3.27</v>
      </c>
    </row>
    <row r="70" spans="1:27" x14ac:dyDescent="0.35">
      <c r="A70" t="s">
        <v>238</v>
      </c>
      <c r="B70">
        <v>6</v>
      </c>
      <c r="C70">
        <v>-1.68</v>
      </c>
      <c r="X70" t="s">
        <v>262</v>
      </c>
      <c r="Z70">
        <v>-2.1</v>
      </c>
      <c r="AA70">
        <v>-1.4200000000000002</v>
      </c>
    </row>
    <row r="71" spans="1:27" x14ac:dyDescent="0.35">
      <c r="X71" t="s">
        <v>236</v>
      </c>
      <c r="Y71">
        <v>31.720770413238085</v>
      </c>
      <c r="Z71">
        <v>-0.32299999999999995</v>
      </c>
      <c r="AA71">
        <v>-0.58399999999999996</v>
      </c>
    </row>
    <row r="72" spans="1:27" x14ac:dyDescent="0.35">
      <c r="X72" t="s">
        <v>896</v>
      </c>
      <c r="Y72">
        <v>23.857091432685383</v>
      </c>
      <c r="Z72">
        <v>9.35</v>
      </c>
      <c r="AA72">
        <v>7.86</v>
      </c>
    </row>
    <row r="73" spans="1:27" x14ac:dyDescent="0.35">
      <c r="X73" t="s">
        <v>238</v>
      </c>
      <c r="Y73">
        <v>33.894836272040301</v>
      </c>
      <c r="Z73">
        <v>-1.68</v>
      </c>
      <c r="AA73">
        <v>-0.67999999999999994</v>
      </c>
    </row>
    <row r="76" spans="1:27" ht="29" x14ac:dyDescent="0.35">
      <c r="X76" s="21" t="s">
        <v>710</v>
      </c>
      <c r="Y76" s="70" t="s">
        <v>755</v>
      </c>
      <c r="Z76" s="21" t="s">
        <v>552</v>
      </c>
    </row>
    <row r="77" spans="1:27" x14ac:dyDescent="0.35">
      <c r="X77" t="s">
        <v>240</v>
      </c>
      <c r="Y77">
        <v>35.049999999999997</v>
      </c>
      <c r="Z77">
        <v>4.26</v>
      </c>
      <c r="AA77">
        <v>3.45</v>
      </c>
    </row>
    <row r="78" spans="1:27" x14ac:dyDescent="0.35">
      <c r="X78" t="s">
        <v>237</v>
      </c>
      <c r="Y78">
        <v>33.67</v>
      </c>
      <c r="Z78">
        <v>1.3599999999999999</v>
      </c>
      <c r="AA78">
        <v>0.122</v>
      </c>
    </row>
    <row r="79" spans="1:27" x14ac:dyDescent="0.35">
      <c r="X79" t="s">
        <v>263</v>
      </c>
      <c r="Y79">
        <v>58.88</v>
      </c>
      <c r="Z79">
        <v>2.15</v>
      </c>
      <c r="AA79">
        <v>2.69</v>
      </c>
    </row>
    <row r="80" spans="1:27" x14ac:dyDescent="0.35">
      <c r="X80" t="s">
        <v>234</v>
      </c>
      <c r="Y80">
        <v>30.81</v>
      </c>
      <c r="Z80">
        <v>6.9599999999999991</v>
      </c>
      <c r="AA80">
        <v>6.370000000000001</v>
      </c>
    </row>
    <row r="81" spans="24:42" x14ac:dyDescent="0.35">
      <c r="X81" t="s">
        <v>239</v>
      </c>
      <c r="Y81">
        <v>37.409999999999997</v>
      </c>
      <c r="Z81">
        <v>2.09</v>
      </c>
      <c r="AA81">
        <v>0.42900000000000005</v>
      </c>
    </row>
    <row r="82" spans="24:42" x14ac:dyDescent="0.35">
      <c r="X82" t="s">
        <v>235</v>
      </c>
      <c r="Y82">
        <v>44.89</v>
      </c>
      <c r="Z82">
        <v>3.7600000000000002</v>
      </c>
      <c r="AA82">
        <v>2.78</v>
      </c>
    </row>
    <row r="83" spans="24:42" x14ac:dyDescent="0.35">
      <c r="X83" t="s">
        <v>233</v>
      </c>
      <c r="Y83">
        <v>53.03</v>
      </c>
      <c r="Z83">
        <v>3.66</v>
      </c>
      <c r="AA83">
        <v>3.27</v>
      </c>
    </row>
    <row r="84" spans="24:42" x14ac:dyDescent="0.35">
      <c r="X84" t="s">
        <v>288</v>
      </c>
      <c r="Y84" t="e">
        <v>#N/A</v>
      </c>
      <c r="Z84">
        <v>-2.1</v>
      </c>
      <c r="AA84">
        <v>-1.4200000000000002</v>
      </c>
    </row>
    <row r="85" spans="24:42" x14ac:dyDescent="0.35">
      <c r="X85" t="s">
        <v>897</v>
      </c>
      <c r="Y85">
        <v>57.15</v>
      </c>
      <c r="Z85">
        <v>-0.32299999999999995</v>
      </c>
      <c r="AA85">
        <v>-0.58399999999999996</v>
      </c>
    </row>
    <row r="86" spans="24:42" x14ac:dyDescent="0.35">
      <c r="X86" t="s">
        <v>896</v>
      </c>
      <c r="Y86">
        <v>17.43</v>
      </c>
      <c r="Z86">
        <v>9.35</v>
      </c>
      <c r="AA86">
        <v>7.86</v>
      </c>
    </row>
    <row r="87" spans="24:42" x14ac:dyDescent="0.35">
      <c r="X87" t="s">
        <v>238</v>
      </c>
      <c r="Y87">
        <v>46.29</v>
      </c>
      <c r="Z87">
        <v>-1.68</v>
      </c>
      <c r="AA87">
        <v>-0.67999999999999994</v>
      </c>
    </row>
    <row r="89" spans="24:42" x14ac:dyDescent="0.35">
      <c r="X89">
        <v>35.049999999999997</v>
      </c>
    </row>
    <row r="90" spans="24:42" x14ac:dyDescent="0.35">
      <c r="X90">
        <v>33.67</v>
      </c>
      <c r="AC90" s="71" t="s">
        <v>572</v>
      </c>
      <c r="AD90" s="71" t="s">
        <v>573</v>
      </c>
      <c r="AE90" s="71" t="s">
        <v>574</v>
      </c>
      <c r="AF90" s="71" t="s">
        <v>575</v>
      </c>
      <c r="AG90" s="71" t="s">
        <v>576</v>
      </c>
      <c r="AH90" s="71" t="s">
        <v>577</v>
      </c>
      <c r="AI90" s="71" t="s">
        <v>578</v>
      </c>
      <c r="AJ90" s="71" t="s">
        <v>579</v>
      </c>
      <c r="AK90" s="71" t="s">
        <v>580</v>
      </c>
      <c r="AL90" s="71" t="s">
        <v>581</v>
      </c>
      <c r="AM90" s="71" t="s">
        <v>582</v>
      </c>
      <c r="AN90" s="71" t="s">
        <v>583</v>
      </c>
    </row>
    <row r="91" spans="24:42" x14ac:dyDescent="0.35">
      <c r="X91">
        <v>58.88</v>
      </c>
      <c r="AC91" s="74" t="s">
        <v>343</v>
      </c>
      <c r="AD91" s="74" t="s">
        <v>343</v>
      </c>
      <c r="AE91" s="74" t="s">
        <v>343</v>
      </c>
      <c r="AF91" s="74" t="s">
        <v>343</v>
      </c>
      <c r="AG91" s="74" t="s">
        <v>343</v>
      </c>
      <c r="AH91" s="74" t="s">
        <v>343</v>
      </c>
      <c r="AI91" s="74" t="s">
        <v>343</v>
      </c>
      <c r="AJ91" s="74" t="s">
        <v>343</v>
      </c>
      <c r="AK91" s="74" t="s">
        <v>343</v>
      </c>
      <c r="AL91" s="74" t="s">
        <v>343</v>
      </c>
      <c r="AM91" s="74" t="s">
        <v>343</v>
      </c>
      <c r="AN91" s="74" t="s">
        <v>343</v>
      </c>
    </row>
    <row r="92" spans="24:42" x14ac:dyDescent="0.35">
      <c r="X92">
        <v>30.81</v>
      </c>
      <c r="AC92" s="71" t="s">
        <v>766</v>
      </c>
      <c r="AD92" s="71" t="s">
        <v>767</v>
      </c>
      <c r="AE92" s="71" t="s">
        <v>768</v>
      </c>
      <c r="AF92" s="71" t="s">
        <v>603</v>
      </c>
      <c r="AG92" s="71" t="s">
        <v>769</v>
      </c>
      <c r="AH92" s="71" t="s">
        <v>770</v>
      </c>
      <c r="AI92" s="71" t="s">
        <v>771</v>
      </c>
      <c r="AJ92" s="71" t="s">
        <v>772</v>
      </c>
      <c r="AK92" s="71" t="s">
        <v>773</v>
      </c>
      <c r="AL92" s="71" t="s">
        <v>774</v>
      </c>
      <c r="AM92" s="71" t="s">
        <v>775</v>
      </c>
      <c r="AN92" s="71" t="s">
        <v>776</v>
      </c>
    </row>
    <row r="93" spans="24:42" x14ac:dyDescent="0.35">
      <c r="X93">
        <v>37.409999999999997</v>
      </c>
      <c r="AC93" s="71" t="s">
        <v>777</v>
      </c>
      <c r="AD93" s="71" t="s">
        <v>762</v>
      </c>
      <c r="AE93" s="71" t="s">
        <v>778</v>
      </c>
      <c r="AF93" s="71" t="s">
        <v>763</v>
      </c>
      <c r="AG93" s="71" t="s">
        <v>779</v>
      </c>
      <c r="AH93" s="71" t="s">
        <v>611</v>
      </c>
      <c r="AI93" s="71" t="s">
        <v>764</v>
      </c>
      <c r="AJ93" s="71" t="s">
        <v>780</v>
      </c>
      <c r="AK93" s="71" t="s">
        <v>781</v>
      </c>
      <c r="AL93" s="71" t="s">
        <v>762</v>
      </c>
      <c r="AM93" s="71" t="s">
        <v>782</v>
      </c>
      <c r="AN93" s="71" t="s">
        <v>783</v>
      </c>
    </row>
    <row r="94" spans="24:42" x14ac:dyDescent="0.35">
      <c r="X94">
        <v>44.89</v>
      </c>
      <c r="AC94" s="71" t="s">
        <v>784</v>
      </c>
      <c r="AD94" s="71" t="s">
        <v>785</v>
      </c>
      <c r="AE94" s="71" t="s">
        <v>786</v>
      </c>
      <c r="AF94" s="71" t="s">
        <v>787</v>
      </c>
      <c r="AG94" s="71" t="s">
        <v>788</v>
      </c>
      <c r="AH94" s="71" t="s">
        <v>789</v>
      </c>
      <c r="AI94" s="71" t="s">
        <v>790</v>
      </c>
      <c r="AJ94" s="71" t="s">
        <v>791</v>
      </c>
      <c r="AK94" s="71" t="s">
        <v>792</v>
      </c>
      <c r="AL94" s="71" t="s">
        <v>793</v>
      </c>
      <c r="AM94" s="71" t="s">
        <v>794</v>
      </c>
      <c r="AN94" s="71" t="s">
        <v>795</v>
      </c>
    </row>
    <row r="95" spans="24:42" x14ac:dyDescent="0.35">
      <c r="X95">
        <v>53.03</v>
      </c>
    </row>
    <row r="96" spans="24:42" ht="29" x14ac:dyDescent="0.35">
      <c r="X96" t="s">
        <v>756</v>
      </c>
      <c r="AB96" s="21" t="s">
        <v>710</v>
      </c>
      <c r="AC96" s="70" t="s">
        <v>755</v>
      </c>
      <c r="AD96" s="21" t="s">
        <v>765</v>
      </c>
      <c r="AE96" s="71" t="s">
        <v>796</v>
      </c>
      <c r="AL96" s="71" t="s">
        <v>581</v>
      </c>
      <c r="AM96" s="74" t="s">
        <v>343</v>
      </c>
      <c r="AN96" s="71" t="s">
        <v>774</v>
      </c>
      <c r="AO96" s="71" t="s">
        <v>762</v>
      </c>
      <c r="AP96" s="71" t="s">
        <v>793</v>
      </c>
    </row>
    <row r="97" spans="24:42" x14ac:dyDescent="0.35">
      <c r="X97">
        <v>57.15</v>
      </c>
      <c r="Z97" s="71"/>
      <c r="AB97" t="s">
        <v>548</v>
      </c>
      <c r="AC97">
        <v>35.049999999999997</v>
      </c>
      <c r="AD97" s="71">
        <v>1.03E-2</v>
      </c>
      <c r="AE97" s="71">
        <v>1.8800000000000001E-2</v>
      </c>
      <c r="AL97" s="71" t="s">
        <v>578</v>
      </c>
      <c r="AM97" s="74" t="s">
        <v>343</v>
      </c>
      <c r="AN97" s="71" t="s">
        <v>771</v>
      </c>
      <c r="AO97" s="71" t="s">
        <v>764</v>
      </c>
      <c r="AP97" s="71" t="s">
        <v>790</v>
      </c>
    </row>
    <row r="98" spans="24:42" x14ac:dyDescent="0.35">
      <c r="X98">
        <v>17.43</v>
      </c>
      <c r="Z98" s="71"/>
      <c r="AB98" t="s">
        <v>547</v>
      </c>
      <c r="AC98">
        <v>33.67</v>
      </c>
      <c r="AD98" s="71">
        <v>6.7900000000000002E-2</v>
      </c>
      <c r="AE98" s="71">
        <v>7.4899999999999994E-2</v>
      </c>
      <c r="AL98" s="71" t="s">
        <v>574</v>
      </c>
      <c r="AM98" s="74" t="s">
        <v>343</v>
      </c>
      <c r="AN98" s="71" t="s">
        <v>768</v>
      </c>
      <c r="AO98" s="71" t="s">
        <v>778</v>
      </c>
      <c r="AP98" s="71" t="s">
        <v>786</v>
      </c>
    </row>
    <row r="99" spans="24:42" x14ac:dyDescent="0.35">
      <c r="X99">
        <v>46.29</v>
      </c>
      <c r="Z99" s="71"/>
      <c r="AB99" t="s">
        <v>263</v>
      </c>
      <c r="AC99">
        <v>58.88</v>
      </c>
      <c r="AD99" s="71">
        <v>5.5399999999999998E-2</v>
      </c>
      <c r="AE99" s="71">
        <v>5.8200000000000002E-2</v>
      </c>
      <c r="AL99" s="71" t="s">
        <v>575</v>
      </c>
      <c r="AM99" s="74" t="s">
        <v>343</v>
      </c>
      <c r="AN99" s="71" t="s">
        <v>603</v>
      </c>
      <c r="AO99" s="71" t="s">
        <v>763</v>
      </c>
      <c r="AP99" s="71" t="s">
        <v>787</v>
      </c>
    </row>
    <row r="100" spans="24:42" x14ac:dyDescent="0.35">
      <c r="Z100" s="71"/>
      <c r="AB100" t="s">
        <v>234</v>
      </c>
      <c r="AC100">
        <v>30.81</v>
      </c>
      <c r="AD100" s="71">
        <v>1.35E-2</v>
      </c>
      <c r="AE100" s="71">
        <v>1.7999999999999999E-2</v>
      </c>
      <c r="AL100" s="71" t="s">
        <v>580</v>
      </c>
      <c r="AM100" s="74" t="s">
        <v>343</v>
      </c>
      <c r="AN100" s="71" t="s">
        <v>773</v>
      </c>
      <c r="AO100" s="71" t="s">
        <v>781</v>
      </c>
      <c r="AP100" s="71" t="s">
        <v>792</v>
      </c>
    </row>
    <row r="101" spans="24:42" x14ac:dyDescent="0.35">
      <c r="Z101" s="71"/>
      <c r="AB101" t="s">
        <v>261</v>
      </c>
      <c r="AC101">
        <v>37.409999999999997</v>
      </c>
      <c r="AD101" s="71">
        <v>3.0300000000000001E-3</v>
      </c>
      <c r="AE101" s="71">
        <v>8.7500000000000008E-3</v>
      </c>
      <c r="AL101" s="71" t="s">
        <v>576</v>
      </c>
      <c r="AM101" s="74" t="s">
        <v>343</v>
      </c>
      <c r="AN101" s="71" t="s">
        <v>769</v>
      </c>
      <c r="AO101" s="71" t="s">
        <v>779</v>
      </c>
      <c r="AP101" s="71" t="s">
        <v>788</v>
      </c>
    </row>
    <row r="102" spans="24:42" x14ac:dyDescent="0.35">
      <c r="Z102" s="71"/>
      <c r="AB102" t="s">
        <v>235</v>
      </c>
      <c r="AC102">
        <v>44.89</v>
      </c>
      <c r="AD102" s="71">
        <v>2.2100000000000002E-2</v>
      </c>
      <c r="AE102" s="71">
        <v>3.7100000000000001E-2</v>
      </c>
      <c r="AL102" s="71" t="s">
        <v>573</v>
      </c>
      <c r="AM102" s="74" t="s">
        <v>343</v>
      </c>
      <c r="AN102" s="71" t="s">
        <v>767</v>
      </c>
      <c r="AO102" s="71" t="s">
        <v>762</v>
      </c>
      <c r="AP102" s="71" t="s">
        <v>785</v>
      </c>
    </row>
    <row r="103" spans="24:42" x14ac:dyDescent="0.35">
      <c r="Z103" s="71"/>
      <c r="AB103" t="s">
        <v>233</v>
      </c>
      <c r="AC103">
        <v>53.03</v>
      </c>
      <c r="AD103" s="71">
        <v>-3.0499999999999999E-2</v>
      </c>
      <c r="AE103" s="71">
        <v>-3.44E-2</v>
      </c>
      <c r="AL103" s="71" t="s">
        <v>582</v>
      </c>
      <c r="AM103" s="74" t="s">
        <v>343</v>
      </c>
      <c r="AN103" s="71" t="s">
        <v>775</v>
      </c>
      <c r="AO103" s="71" t="s">
        <v>782</v>
      </c>
      <c r="AP103" s="71" t="s">
        <v>794</v>
      </c>
    </row>
    <row r="104" spans="24:42" x14ac:dyDescent="0.35">
      <c r="Z104" s="71"/>
      <c r="AB104" t="s">
        <v>262</v>
      </c>
      <c r="AC104" t="e">
        <v>#N/A</v>
      </c>
      <c r="AD104" s="71">
        <v>2.3900000000000001E-2</v>
      </c>
      <c r="AE104" s="71">
        <v>1.46E-2</v>
      </c>
      <c r="AL104" s="71" t="s">
        <v>572</v>
      </c>
      <c r="AM104" s="74" t="s">
        <v>343</v>
      </c>
      <c r="AN104" s="71" t="s">
        <v>766</v>
      </c>
      <c r="AO104" s="71" t="s">
        <v>777</v>
      </c>
      <c r="AP104" s="71" t="s">
        <v>784</v>
      </c>
    </row>
    <row r="105" spans="24:42" x14ac:dyDescent="0.35">
      <c r="Z105" s="71"/>
      <c r="AB105" t="s">
        <v>236</v>
      </c>
      <c r="AC105">
        <v>57.15</v>
      </c>
      <c r="AD105" s="71">
        <v>-7.6399999999999996E-2</v>
      </c>
      <c r="AE105" s="71">
        <v>-7.2300000000000003E-2</v>
      </c>
      <c r="AL105" s="71" t="s">
        <v>577</v>
      </c>
      <c r="AM105" s="74" t="s">
        <v>343</v>
      </c>
      <c r="AN105" s="71" t="s">
        <v>770</v>
      </c>
      <c r="AO105" s="71" t="s">
        <v>611</v>
      </c>
      <c r="AP105" s="71" t="s">
        <v>789</v>
      </c>
    </row>
    <row r="106" spans="24:42" x14ac:dyDescent="0.35">
      <c r="Z106" s="71"/>
      <c r="AB106" t="s">
        <v>549</v>
      </c>
      <c r="AC106">
        <v>17.43</v>
      </c>
      <c r="AD106" s="71">
        <v>6.7599999999999993E-2</v>
      </c>
      <c r="AE106" s="71">
        <v>0.11700000000000001</v>
      </c>
      <c r="AL106" s="71" t="s">
        <v>583</v>
      </c>
      <c r="AM106" s="74" t="s">
        <v>343</v>
      </c>
      <c r="AN106" s="71" t="s">
        <v>776</v>
      </c>
      <c r="AO106" s="71" t="s">
        <v>783</v>
      </c>
      <c r="AP106" s="71" t="s">
        <v>795</v>
      </c>
    </row>
    <row r="107" spans="24:42" x14ac:dyDescent="0.35">
      <c r="Z107" s="71"/>
      <c r="AB107" t="s">
        <v>238</v>
      </c>
      <c r="AC107">
        <v>46.29</v>
      </c>
      <c r="AD107" s="71">
        <v>3.3500000000000002E-2</v>
      </c>
      <c r="AE107" s="71">
        <v>6.5300000000000002E-3</v>
      </c>
      <c r="AL107" s="71" t="s">
        <v>579</v>
      </c>
      <c r="AM107" s="74" t="s">
        <v>343</v>
      </c>
      <c r="AN107" s="71" t="s">
        <v>772</v>
      </c>
      <c r="AO107" s="71" t="s">
        <v>780</v>
      </c>
      <c r="AP107" s="71" t="s">
        <v>791</v>
      </c>
    </row>
    <row r="109" spans="24:42" x14ac:dyDescent="0.35">
      <c r="AC109">
        <v>35.049999999999997</v>
      </c>
      <c r="AD109" s="71">
        <v>1.8800000000000001E-2</v>
      </c>
    </row>
    <row r="110" spans="24:42" x14ac:dyDescent="0.35">
      <c r="AC110">
        <v>33.67</v>
      </c>
      <c r="AD110" s="71">
        <v>7.4899999999999994E-2</v>
      </c>
    </row>
    <row r="111" spans="24:42" x14ac:dyDescent="0.35">
      <c r="AC111">
        <v>58.88</v>
      </c>
      <c r="AD111" s="71">
        <v>5.8200000000000002E-2</v>
      </c>
    </row>
    <row r="112" spans="24:42" x14ac:dyDescent="0.35">
      <c r="AC112">
        <v>30.81</v>
      </c>
      <c r="AD112" s="71">
        <v>1.7999999999999999E-2</v>
      </c>
    </row>
    <row r="113" spans="29:30" x14ac:dyDescent="0.35">
      <c r="AC113">
        <v>37.409999999999997</v>
      </c>
      <c r="AD113" s="71">
        <v>8.7500000000000008E-3</v>
      </c>
    </row>
    <row r="114" spans="29:30" x14ac:dyDescent="0.35">
      <c r="AC114">
        <v>44.89</v>
      </c>
      <c r="AD114" s="71">
        <v>3.7100000000000001E-2</v>
      </c>
    </row>
    <row r="115" spans="29:30" x14ac:dyDescent="0.35">
      <c r="AC115">
        <v>53.03</v>
      </c>
      <c r="AD115" s="71">
        <v>-3.44E-2</v>
      </c>
    </row>
    <row r="116" spans="29:30" x14ac:dyDescent="0.35">
      <c r="AC116" t="e">
        <v>#N/A</v>
      </c>
      <c r="AD116" s="71">
        <v>1.46E-2</v>
      </c>
    </row>
    <row r="117" spans="29:30" x14ac:dyDescent="0.35">
      <c r="AC117">
        <v>57.15</v>
      </c>
      <c r="AD117" s="71">
        <v>-7.2300000000000003E-2</v>
      </c>
    </row>
    <row r="118" spans="29:30" x14ac:dyDescent="0.35">
      <c r="AC118">
        <v>17.43</v>
      </c>
      <c r="AD118" s="71">
        <v>0.11700000000000001</v>
      </c>
    </row>
    <row r="119" spans="29:30" x14ac:dyDescent="0.35">
      <c r="AC119">
        <v>46.29</v>
      </c>
      <c r="AD119" s="71">
        <v>6.5300000000000002E-3</v>
      </c>
    </row>
  </sheetData>
  <sortState ref="AL96:AP106">
    <sortCondition ref="AL96:AL106"/>
  </sortState>
  <pageMargins left="0.7" right="0.7" top="0.75" bottom="0.75" header="0.3" footer="0.3"/>
  <pageSetup paperSize="22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EA5A2B-9B92-40B2-87D5-8B8E987F3579}">
  <dimension ref="B2:X31"/>
  <sheetViews>
    <sheetView topLeftCell="A12" workbookViewId="0">
      <selection activeCell="N22" sqref="N22"/>
    </sheetView>
  </sheetViews>
  <sheetFormatPr defaultColWidth="9.1796875" defaultRowHeight="14.5" x14ac:dyDescent="0.35"/>
  <cols>
    <col min="2" max="2" width="13.81640625" bestFit="1" customWidth="1"/>
    <col min="5" max="5" width="13.81640625" bestFit="1" customWidth="1"/>
  </cols>
  <sheetData>
    <row r="2" spans="2:24" ht="29" x14ac:dyDescent="0.35">
      <c r="C2" s="66" t="s">
        <v>552</v>
      </c>
      <c r="D2" s="66" t="s">
        <v>752</v>
      </c>
      <c r="E2" s="66"/>
      <c r="F2" s="66" t="s">
        <v>757</v>
      </c>
      <c r="G2" s="66" t="s">
        <v>760</v>
      </c>
      <c r="H2" s="66" t="s">
        <v>711</v>
      </c>
      <c r="I2" s="66" t="s">
        <v>753</v>
      </c>
      <c r="J2" s="66" t="s">
        <v>758</v>
      </c>
      <c r="K2" s="66" t="s">
        <v>759</v>
      </c>
      <c r="L2" s="72"/>
      <c r="M2" s="72"/>
      <c r="N2" s="72"/>
      <c r="O2" s="72"/>
      <c r="P2" s="72"/>
      <c r="Q2" s="72"/>
      <c r="R2" s="72"/>
      <c r="S2" s="72"/>
      <c r="T2" s="72"/>
      <c r="U2" s="72"/>
      <c r="V2" s="72"/>
      <c r="W2" s="72"/>
    </row>
    <row r="3" spans="2:24" x14ac:dyDescent="0.35">
      <c r="B3" t="s">
        <v>548</v>
      </c>
      <c r="C3">
        <v>4.26</v>
      </c>
      <c r="D3">
        <v>3.47</v>
      </c>
      <c r="E3" t="s">
        <v>548</v>
      </c>
      <c r="F3" s="72">
        <v>7.51</v>
      </c>
      <c r="G3">
        <v>3.82</v>
      </c>
      <c r="H3">
        <v>0.84299999999999997</v>
      </c>
      <c r="I3">
        <v>-0.76200000000000001</v>
      </c>
      <c r="J3" s="72">
        <v>-1.8499999999999999</v>
      </c>
      <c r="K3">
        <v>1.1599999999999999</v>
      </c>
      <c r="L3" s="73"/>
      <c r="M3" s="73"/>
      <c r="N3" s="73"/>
      <c r="O3" s="73"/>
      <c r="P3" s="73"/>
      <c r="Q3" s="73"/>
      <c r="R3" s="72"/>
      <c r="S3" s="72"/>
      <c r="T3" s="73"/>
      <c r="U3" s="73"/>
      <c r="V3" s="73"/>
      <c r="W3" s="73"/>
      <c r="X3" s="71"/>
    </row>
    <row r="4" spans="2:24" x14ac:dyDescent="0.35">
      <c r="B4" t="s">
        <v>547</v>
      </c>
      <c r="C4">
        <v>1.3599999999999999</v>
      </c>
      <c r="D4">
        <v>2.0699999999999998</v>
      </c>
      <c r="E4" t="s">
        <v>547</v>
      </c>
      <c r="F4" s="72">
        <v>0.51</v>
      </c>
      <c r="G4">
        <v>2.06</v>
      </c>
      <c r="H4">
        <v>1.55</v>
      </c>
      <c r="I4">
        <v>-1.79</v>
      </c>
      <c r="J4" s="72">
        <v>-1.6199999999999999</v>
      </c>
      <c r="K4">
        <v>1.94</v>
      </c>
      <c r="L4" s="73"/>
      <c r="M4" s="73"/>
      <c r="N4" s="72"/>
      <c r="O4" s="72"/>
      <c r="P4" s="72"/>
      <c r="Q4" s="72"/>
      <c r="R4" s="72"/>
      <c r="S4" s="72"/>
      <c r="T4" s="72"/>
      <c r="U4" s="72"/>
      <c r="V4" s="72"/>
      <c r="W4" s="72"/>
    </row>
    <row r="5" spans="2:24" x14ac:dyDescent="0.35">
      <c r="B5" t="s">
        <v>263</v>
      </c>
      <c r="C5">
        <v>2.15</v>
      </c>
      <c r="D5">
        <v>3.2</v>
      </c>
      <c r="E5" t="s">
        <v>263</v>
      </c>
      <c r="F5" s="72">
        <v>-0.44900000000000001</v>
      </c>
      <c r="G5">
        <v>2.54</v>
      </c>
      <c r="H5">
        <v>1.96</v>
      </c>
      <c r="I5">
        <v>-2.41</v>
      </c>
      <c r="J5" s="72">
        <v>-3</v>
      </c>
      <c r="K5">
        <v>2.23</v>
      </c>
      <c r="L5" s="73"/>
      <c r="M5" s="73"/>
      <c r="N5" s="72"/>
      <c r="O5" s="72"/>
      <c r="P5" s="72"/>
      <c r="Q5" s="72"/>
      <c r="R5" s="72"/>
      <c r="S5" s="72"/>
      <c r="T5" s="72"/>
      <c r="U5" s="72"/>
      <c r="V5" s="72"/>
      <c r="W5" s="72"/>
    </row>
    <row r="6" spans="2:24" x14ac:dyDescent="0.35">
      <c r="B6" t="s">
        <v>234</v>
      </c>
      <c r="C6">
        <v>6.9599999999999991</v>
      </c>
      <c r="D6">
        <v>7.37</v>
      </c>
      <c r="E6" t="s">
        <v>234</v>
      </c>
      <c r="F6" s="72">
        <v>9.3000000000000007</v>
      </c>
      <c r="G6">
        <v>5.38</v>
      </c>
      <c r="H6">
        <v>2.1</v>
      </c>
      <c r="I6">
        <v>-2.77</v>
      </c>
      <c r="J6" s="72">
        <v>-2.31</v>
      </c>
      <c r="K6">
        <v>2.73</v>
      </c>
      <c r="L6" s="73"/>
      <c r="M6" s="73"/>
      <c r="N6" s="72"/>
      <c r="O6" s="72"/>
      <c r="P6" s="72"/>
      <c r="R6" s="72"/>
      <c r="S6" s="72"/>
    </row>
    <row r="7" spans="2:24" x14ac:dyDescent="0.35">
      <c r="B7" t="s">
        <v>261</v>
      </c>
      <c r="C7">
        <v>2.09</v>
      </c>
      <c r="D7">
        <v>2.06</v>
      </c>
      <c r="E7" t="s">
        <v>261</v>
      </c>
      <c r="F7" s="72">
        <v>1.0999999999999999</v>
      </c>
      <c r="G7">
        <v>2.42</v>
      </c>
      <c r="H7">
        <v>0.90500000000000003</v>
      </c>
      <c r="I7">
        <v>-0.94500000000000006</v>
      </c>
      <c r="J7" s="72">
        <v>-2.16</v>
      </c>
      <c r="K7">
        <v>0.94400000000000006</v>
      </c>
      <c r="L7" s="73"/>
      <c r="M7" s="73"/>
      <c r="N7" s="72"/>
      <c r="O7" s="72"/>
      <c r="P7" s="72"/>
      <c r="R7" s="72"/>
      <c r="S7" s="72"/>
    </row>
    <row r="8" spans="2:24" x14ac:dyDescent="0.35">
      <c r="B8" t="s">
        <v>235</v>
      </c>
      <c r="C8">
        <v>3.7600000000000002</v>
      </c>
      <c r="D8">
        <v>4.5199999999999996</v>
      </c>
      <c r="E8" t="s">
        <v>235</v>
      </c>
      <c r="F8" s="72">
        <v>6.83</v>
      </c>
      <c r="G8">
        <v>3.04</v>
      </c>
      <c r="H8">
        <v>1.3599999999999999</v>
      </c>
      <c r="I8">
        <v>-1.8599999999999999</v>
      </c>
      <c r="J8" s="72">
        <v>-1.71</v>
      </c>
      <c r="K8">
        <v>1.8399999999999999</v>
      </c>
      <c r="L8" s="73"/>
      <c r="M8" s="73"/>
      <c r="N8" s="72"/>
      <c r="R8" s="72"/>
      <c r="S8" s="72"/>
    </row>
    <row r="9" spans="2:24" x14ac:dyDescent="0.35">
      <c r="B9" t="s">
        <v>233</v>
      </c>
      <c r="C9">
        <v>3.66</v>
      </c>
      <c r="D9">
        <v>1.5599999999999998</v>
      </c>
      <c r="E9" t="s">
        <v>233</v>
      </c>
      <c r="F9" s="72">
        <v>9.2899999999999991</v>
      </c>
      <c r="G9">
        <v>1.8599999999999999</v>
      </c>
      <c r="H9">
        <v>0.77600000000000002</v>
      </c>
      <c r="I9">
        <v>-0.8869999999999999</v>
      </c>
      <c r="J9" s="72">
        <v>-1.6500000000000001</v>
      </c>
      <c r="K9">
        <v>0.752</v>
      </c>
      <c r="L9" s="73"/>
      <c r="M9" s="73"/>
      <c r="N9" s="72"/>
      <c r="R9" s="72"/>
      <c r="S9" s="72"/>
    </row>
    <row r="10" spans="2:24" x14ac:dyDescent="0.35">
      <c r="B10" t="s">
        <v>262</v>
      </c>
      <c r="C10">
        <v>-2.1</v>
      </c>
      <c r="D10">
        <v>-3.6700000000000004</v>
      </c>
      <c r="E10" t="s">
        <v>262</v>
      </c>
      <c r="F10" s="72">
        <v>-3.34</v>
      </c>
      <c r="G10">
        <v>-1.67</v>
      </c>
      <c r="H10">
        <v>1.1499999999999999</v>
      </c>
      <c r="I10">
        <v>-1.66</v>
      </c>
      <c r="J10" s="72">
        <v>-3.56</v>
      </c>
      <c r="K10">
        <v>1.26</v>
      </c>
      <c r="L10" s="73"/>
      <c r="M10" s="73"/>
      <c r="N10" s="72"/>
      <c r="R10" s="72"/>
      <c r="S10" s="72"/>
    </row>
    <row r="11" spans="2:24" x14ac:dyDescent="0.35">
      <c r="B11" t="s">
        <v>236</v>
      </c>
      <c r="C11">
        <v>-0.32299999999999995</v>
      </c>
      <c r="D11">
        <v>-3.83</v>
      </c>
      <c r="E11" t="s">
        <v>236</v>
      </c>
      <c r="F11" s="72">
        <v>4.3600000000000003</v>
      </c>
      <c r="G11">
        <v>-0.86099999999999999</v>
      </c>
      <c r="H11">
        <v>1.82</v>
      </c>
      <c r="I11">
        <v>-1.73</v>
      </c>
      <c r="J11" s="72">
        <v>-1.0999999999999999</v>
      </c>
      <c r="K11">
        <v>1.96</v>
      </c>
      <c r="L11" s="73"/>
      <c r="M11" s="73"/>
      <c r="N11" s="72"/>
      <c r="R11" s="72"/>
      <c r="S11" s="72"/>
    </row>
    <row r="12" spans="2:24" x14ac:dyDescent="0.35">
      <c r="B12" t="s">
        <v>549</v>
      </c>
      <c r="C12">
        <v>9.35</v>
      </c>
      <c r="D12">
        <v>14.299999999999999</v>
      </c>
      <c r="E12" t="s">
        <v>549</v>
      </c>
      <c r="F12" s="72">
        <v>3.85</v>
      </c>
      <c r="G12">
        <v>10.5</v>
      </c>
      <c r="H12">
        <v>2.5100000000000002</v>
      </c>
      <c r="I12">
        <v>-2.69</v>
      </c>
      <c r="J12" s="72">
        <v>-2.13</v>
      </c>
      <c r="K12">
        <v>2.8899999999999997</v>
      </c>
      <c r="L12" s="73"/>
      <c r="M12" s="73"/>
      <c r="N12" s="72"/>
      <c r="R12" s="72"/>
      <c r="S12" s="72"/>
    </row>
    <row r="13" spans="2:24" x14ac:dyDescent="0.35">
      <c r="B13" t="s">
        <v>238</v>
      </c>
      <c r="C13">
        <v>-1.68</v>
      </c>
      <c r="D13">
        <v>-2.44</v>
      </c>
      <c r="E13" t="s">
        <v>238</v>
      </c>
      <c r="F13" s="72">
        <v>7.68</v>
      </c>
      <c r="G13">
        <v>-1.7500000000000002</v>
      </c>
      <c r="H13">
        <v>1.22</v>
      </c>
      <c r="I13">
        <v>-1.68</v>
      </c>
      <c r="J13" s="72">
        <v>-3.46</v>
      </c>
      <c r="K13">
        <v>1.67</v>
      </c>
      <c r="L13" s="73"/>
      <c r="M13" s="73"/>
      <c r="N13" s="72"/>
      <c r="R13" s="72"/>
      <c r="S13" s="72"/>
    </row>
    <row r="14" spans="2:24" x14ac:dyDescent="0.35">
      <c r="B14" t="s">
        <v>294</v>
      </c>
      <c r="C14">
        <v>2.52</v>
      </c>
      <c r="D14">
        <v>1.82</v>
      </c>
      <c r="E14" t="s">
        <v>294</v>
      </c>
      <c r="F14" s="72">
        <v>1.26</v>
      </c>
      <c r="G14">
        <v>2.1399999999999997</v>
      </c>
      <c r="H14">
        <v>0.502</v>
      </c>
      <c r="I14">
        <v>-0.66299999999999992</v>
      </c>
      <c r="J14" s="72">
        <v>-1.78</v>
      </c>
      <c r="K14">
        <v>0.66899999999999993</v>
      </c>
      <c r="L14" s="73"/>
      <c r="M14" s="73"/>
      <c r="N14" s="72"/>
      <c r="R14" s="72"/>
      <c r="S14" s="72"/>
    </row>
    <row r="15" spans="2:24" x14ac:dyDescent="0.35">
      <c r="M15" s="72"/>
      <c r="N15" s="72"/>
    </row>
    <row r="16" spans="2:24" x14ac:dyDescent="0.35">
      <c r="M16" s="72"/>
      <c r="N16" s="72"/>
    </row>
    <row r="17" spans="2:14" x14ac:dyDescent="0.35">
      <c r="M17" s="72"/>
      <c r="N17" s="72"/>
    </row>
    <row r="18" spans="2:14" x14ac:dyDescent="0.35">
      <c r="M18" s="72"/>
      <c r="N18" s="72"/>
    </row>
    <row r="19" spans="2:14" ht="87" x14ac:dyDescent="0.35">
      <c r="C19" s="66" t="s">
        <v>754</v>
      </c>
      <c r="D19" t="s">
        <v>761</v>
      </c>
      <c r="M19" s="72"/>
      <c r="N19" s="72"/>
    </row>
    <row r="20" spans="2:14" x14ac:dyDescent="0.35">
      <c r="B20" t="s">
        <v>548</v>
      </c>
      <c r="C20">
        <v>35.049999999999997</v>
      </c>
      <c r="D20">
        <v>-0.39848719999999999</v>
      </c>
    </row>
    <row r="21" spans="2:14" x14ac:dyDescent="0.35">
      <c r="B21" t="s">
        <v>547</v>
      </c>
      <c r="C21">
        <v>33.67</v>
      </c>
      <c r="D21">
        <v>1.192218</v>
      </c>
    </row>
    <row r="22" spans="2:14" x14ac:dyDescent="0.35">
      <c r="B22" t="s">
        <v>263</v>
      </c>
      <c r="C22">
        <v>58.88</v>
      </c>
      <c r="D22">
        <v>2.2354829999999999</v>
      </c>
    </row>
    <row r="23" spans="2:14" x14ac:dyDescent="0.35">
      <c r="B23" t="s">
        <v>234</v>
      </c>
      <c r="C23">
        <v>30.81</v>
      </c>
      <c r="D23">
        <v>0.42012100000000002</v>
      </c>
    </row>
    <row r="24" spans="2:14" x14ac:dyDescent="0.35">
      <c r="B24" t="s">
        <v>261</v>
      </c>
      <c r="C24">
        <v>37.409999999999997</v>
      </c>
      <c r="D24">
        <v>1.2633650000000001</v>
      </c>
    </row>
    <row r="25" spans="2:14" x14ac:dyDescent="0.35">
      <c r="B25" t="s">
        <v>235</v>
      </c>
      <c r="C25">
        <v>44.89</v>
      </c>
      <c r="D25">
        <v>-0.82223420000000003</v>
      </c>
    </row>
    <row r="26" spans="2:14" x14ac:dyDescent="0.35">
      <c r="B26" t="s">
        <v>233</v>
      </c>
      <c r="C26">
        <v>53.03</v>
      </c>
      <c r="D26">
        <v>-3.2298629999999999</v>
      </c>
    </row>
    <row r="27" spans="2:14" x14ac:dyDescent="0.35">
      <c r="B27" t="s">
        <v>262</v>
      </c>
      <c r="C27" t="e">
        <v>#N/A</v>
      </c>
      <c r="D27">
        <v>-0.57838900000000004</v>
      </c>
    </row>
    <row r="28" spans="2:14" x14ac:dyDescent="0.35">
      <c r="B28" t="s">
        <v>236</v>
      </c>
      <c r="C28">
        <v>57.15</v>
      </c>
      <c r="D28">
        <v>-3.2404510000000002</v>
      </c>
    </row>
    <row r="29" spans="2:14" x14ac:dyDescent="0.35">
      <c r="B29" t="s">
        <v>549</v>
      </c>
      <c r="C29">
        <v>17.43</v>
      </c>
      <c r="D29">
        <v>6.137086</v>
      </c>
    </row>
    <row r="30" spans="2:14" x14ac:dyDescent="0.35">
      <c r="B30" t="s">
        <v>238</v>
      </c>
      <c r="C30">
        <v>46.29</v>
      </c>
      <c r="D30">
        <v>-2.9788489999999999</v>
      </c>
    </row>
    <row r="31" spans="2:14" x14ac:dyDescent="0.35">
      <c r="B31" t="s">
        <v>294</v>
      </c>
    </row>
  </sheetData>
  <sortState ref="M8:P18">
    <sortCondition ref="M8:M18"/>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4BF2F9-D4A4-4F76-81B7-10226A0FDBB8}">
  <dimension ref="E6:F27"/>
  <sheetViews>
    <sheetView topLeftCell="E4" workbookViewId="0">
      <selection activeCell="F6" sqref="F6"/>
    </sheetView>
  </sheetViews>
  <sheetFormatPr defaultColWidth="9.1796875" defaultRowHeight="14.5" x14ac:dyDescent="0.35"/>
  <sheetData>
    <row r="6" spans="5:6" ht="15" x14ac:dyDescent="0.35">
      <c r="F6" s="142" t="s">
        <v>1074</v>
      </c>
    </row>
    <row r="7" spans="5:6" x14ac:dyDescent="0.35">
      <c r="E7" s="108"/>
    </row>
    <row r="26" spans="5:5" x14ac:dyDescent="0.35">
      <c r="E26" s="77"/>
    </row>
    <row r="27" spans="5:5" x14ac:dyDescent="0.35">
      <c r="E27" s="79" t="s">
        <v>890</v>
      </c>
    </row>
  </sheetData>
  <pageMargins left="0.7" right="0.7" top="0.75" bottom="0.75" header="0.3" footer="0.3"/>
  <pageSetup paperSize="22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38D55F-AA55-49B9-9AC4-A805F390F827}">
  <dimension ref="A1:X165"/>
  <sheetViews>
    <sheetView topLeftCell="C1" zoomScaleNormal="100" workbookViewId="0">
      <selection activeCell="P127" sqref="P127"/>
    </sheetView>
  </sheetViews>
  <sheetFormatPr defaultColWidth="9.1796875" defaultRowHeight="14.5" x14ac:dyDescent="0.35"/>
  <cols>
    <col min="1" max="1" width="22.54296875" bestFit="1" customWidth="1"/>
    <col min="2" max="2" width="36.1796875" bestFit="1" customWidth="1"/>
    <col min="8" max="8" width="27.453125" bestFit="1" customWidth="1"/>
    <col min="9" max="9" width="43.453125" bestFit="1" customWidth="1"/>
    <col min="10" max="10" width="17.453125" bestFit="1" customWidth="1"/>
  </cols>
  <sheetData>
    <row r="1" spans="4:4" x14ac:dyDescent="0.35">
      <c r="D1" s="21" t="s">
        <v>1066</v>
      </c>
    </row>
    <row r="2" spans="4:4" ht="15" customHeight="1" x14ac:dyDescent="0.35"/>
    <row r="8" spans="4:4" ht="18" customHeight="1" x14ac:dyDescent="0.35"/>
    <row r="24" spans="2:7" x14ac:dyDescent="0.35">
      <c r="D24" s="138" t="s">
        <v>891</v>
      </c>
    </row>
    <row r="25" spans="2:7" x14ac:dyDescent="0.35">
      <c r="D25" s="76" t="s">
        <v>894</v>
      </c>
    </row>
    <row r="26" spans="2:7" x14ac:dyDescent="0.35">
      <c r="D26" s="82"/>
    </row>
    <row r="27" spans="2:7" x14ac:dyDescent="0.35">
      <c r="D27" s="82"/>
    </row>
    <row r="28" spans="2:7" x14ac:dyDescent="0.35">
      <c r="D28" s="82"/>
    </row>
    <row r="29" spans="2:7" x14ac:dyDescent="0.35">
      <c r="B29" t="s">
        <v>0</v>
      </c>
      <c r="C29">
        <v>43105</v>
      </c>
    </row>
    <row r="30" spans="2:7" x14ac:dyDescent="0.35">
      <c r="B30" t="s">
        <v>1</v>
      </c>
      <c r="C30" t="s">
        <v>2</v>
      </c>
    </row>
    <row r="31" spans="2:7" x14ac:dyDescent="0.35">
      <c r="B31" t="s">
        <v>3</v>
      </c>
      <c r="C31" t="s">
        <v>4</v>
      </c>
      <c r="G31" t="s">
        <v>5</v>
      </c>
    </row>
    <row r="32" spans="2:7" x14ac:dyDescent="0.35">
      <c r="B32" t="s">
        <v>6</v>
      </c>
      <c r="C32" t="s">
        <v>7</v>
      </c>
    </row>
    <row r="33" spans="1:12" x14ac:dyDescent="0.35">
      <c r="B33" t="s">
        <v>8</v>
      </c>
      <c r="C33" t="s">
        <v>9</v>
      </c>
    </row>
    <row r="34" spans="1:12" x14ac:dyDescent="0.35">
      <c r="B34" t="s">
        <v>10</v>
      </c>
      <c r="C34" t="s">
        <v>11</v>
      </c>
    </row>
    <row r="35" spans="1:12" x14ac:dyDescent="0.35">
      <c r="B35" t="s">
        <v>12</v>
      </c>
      <c r="C35" t="s">
        <v>13</v>
      </c>
    </row>
    <row r="36" spans="1:12" x14ac:dyDescent="0.35">
      <c r="E36" t="s">
        <v>14</v>
      </c>
      <c r="H36" t="s">
        <v>15</v>
      </c>
      <c r="K36" t="s">
        <v>16</v>
      </c>
    </row>
    <row r="37" spans="1:12" x14ac:dyDescent="0.35">
      <c r="A37" t="s">
        <v>545</v>
      </c>
      <c r="B37" t="s">
        <v>17</v>
      </c>
      <c r="C37" t="s">
        <v>18</v>
      </c>
      <c r="D37" t="s">
        <v>19</v>
      </c>
      <c r="E37" t="s">
        <v>20</v>
      </c>
      <c r="F37" t="s">
        <v>21</v>
      </c>
      <c r="G37" t="s">
        <v>22</v>
      </c>
      <c r="H37" t="s">
        <v>23</v>
      </c>
      <c r="I37" t="s">
        <v>24</v>
      </c>
      <c r="J37" t="s">
        <v>25</v>
      </c>
      <c r="K37" t="s">
        <v>26</v>
      </c>
      <c r="L37" t="s">
        <v>27</v>
      </c>
    </row>
    <row r="38" spans="1:12" x14ac:dyDescent="0.35">
      <c r="A38" t="s">
        <v>238</v>
      </c>
      <c r="B38" t="s">
        <v>28</v>
      </c>
      <c r="C38">
        <v>18</v>
      </c>
      <c r="D38">
        <v>16211.999999999998</v>
      </c>
      <c r="E38">
        <v>5045.34</v>
      </c>
      <c r="F38">
        <v>489.66100000000006</v>
      </c>
      <c r="G38">
        <v>9.7052131273610912E-2</v>
      </c>
      <c r="H38">
        <v>0.30888817710706301</v>
      </c>
      <c r="I38">
        <v>0.31121021465581056</v>
      </c>
      <c r="J38">
        <v>0.31121021465581056</v>
      </c>
      <c r="K38">
        <v>3.0203614606464355E-2</v>
      </c>
      <c r="L38">
        <v>3.0203614606464355E-2</v>
      </c>
    </row>
    <row r="39" spans="1:12" x14ac:dyDescent="0.35">
      <c r="A39" t="s">
        <v>234</v>
      </c>
      <c r="B39" t="s">
        <v>29</v>
      </c>
      <c r="C39">
        <v>11</v>
      </c>
      <c r="D39">
        <v>126346.57399999999</v>
      </c>
      <c r="E39">
        <v>35823.926999999996</v>
      </c>
      <c r="F39">
        <v>15670.78</v>
      </c>
      <c r="G39">
        <v>0.43743892175751703</v>
      </c>
      <c r="H39">
        <v>0.27312354766981001</v>
      </c>
      <c r="I39">
        <v>0.2835369877144433</v>
      </c>
      <c r="J39">
        <v>0.2835369877144433</v>
      </c>
      <c r="K39">
        <v>0.12403011418418042</v>
      </c>
      <c r="L39">
        <v>0.12403011418418042</v>
      </c>
    </row>
    <row r="40" spans="1:12" x14ac:dyDescent="0.35">
      <c r="A40" t="s">
        <v>234</v>
      </c>
      <c r="B40" t="s">
        <v>30</v>
      </c>
      <c r="C40">
        <v>612</v>
      </c>
      <c r="D40">
        <v>55946.289000000084</v>
      </c>
      <c r="E40">
        <v>16396.056</v>
      </c>
      <c r="F40">
        <v>10420.257000000005</v>
      </c>
      <c r="G40">
        <v>0.63553436265404339</v>
      </c>
      <c r="H40">
        <v>0.25565607267300849</v>
      </c>
      <c r="I40">
        <v>0.2930678029422108</v>
      </c>
      <c r="J40">
        <v>0.29543146568686812</v>
      </c>
      <c r="K40">
        <v>0.18625465935729874</v>
      </c>
      <c r="L40">
        <v>0.18805532025157479</v>
      </c>
    </row>
    <row r="41" spans="1:12" x14ac:dyDescent="0.35">
      <c r="A41" t="s">
        <v>235</v>
      </c>
      <c r="B41" t="s">
        <v>31</v>
      </c>
      <c r="C41">
        <v>17</v>
      </c>
      <c r="D41">
        <v>18777.739999999998</v>
      </c>
      <c r="E41">
        <v>6975.92</v>
      </c>
      <c r="F41">
        <v>1218.7640000000001</v>
      </c>
      <c r="G41">
        <v>0.17471014575855229</v>
      </c>
      <c r="H41">
        <v>0.24573304105918398</v>
      </c>
      <c r="I41">
        <v>0.3714994456201865</v>
      </c>
      <c r="J41">
        <v>0.37158997228523749</v>
      </c>
      <c r="K41">
        <v>6.4904722293524161E-2</v>
      </c>
      <c r="L41">
        <v>6.5626102169311515E-2</v>
      </c>
    </row>
    <row r="42" spans="1:12" x14ac:dyDescent="0.35">
      <c r="A42" t="s">
        <v>259</v>
      </c>
      <c r="B42" t="s">
        <v>32</v>
      </c>
      <c r="C42">
        <v>32</v>
      </c>
      <c r="D42">
        <v>8984.6079999999984</v>
      </c>
      <c r="E42">
        <v>3020.5800000000004</v>
      </c>
      <c r="F42">
        <v>2095.6249999999995</v>
      </c>
      <c r="G42">
        <v>0.69378231995179707</v>
      </c>
      <c r="H42">
        <v>0.23859318278618874</v>
      </c>
      <c r="I42">
        <v>0.33619496810545335</v>
      </c>
      <c r="J42">
        <v>0.37003754232663916</v>
      </c>
      <c r="K42">
        <v>0.23324612492832186</v>
      </c>
      <c r="L42">
        <v>0.23461155323847624</v>
      </c>
    </row>
    <row r="43" spans="1:12" x14ac:dyDescent="0.35">
      <c r="A43" t="s">
        <v>235</v>
      </c>
      <c r="B43" t="s">
        <v>33</v>
      </c>
      <c r="C43">
        <v>8</v>
      </c>
      <c r="D43">
        <v>14243.4</v>
      </c>
      <c r="E43">
        <v>5344.9</v>
      </c>
      <c r="F43">
        <v>3471.2</v>
      </c>
      <c r="G43">
        <v>0.64944152369548547</v>
      </c>
      <c r="H43">
        <v>0.23820780862959604</v>
      </c>
      <c r="I43">
        <v>0.37525450384037518</v>
      </c>
      <c r="J43">
        <v>0.37533434875638766</v>
      </c>
      <c r="K43">
        <v>0.24370585674768663</v>
      </c>
      <c r="L43">
        <v>0.24375771135160113</v>
      </c>
    </row>
    <row r="44" spans="1:12" x14ac:dyDescent="0.35">
      <c r="A44" t="s">
        <v>233</v>
      </c>
      <c r="B44" t="s">
        <v>34</v>
      </c>
      <c r="C44">
        <v>39</v>
      </c>
      <c r="D44">
        <v>5240.7429999999986</v>
      </c>
      <c r="E44">
        <v>1573.9000000000003</v>
      </c>
      <c r="F44">
        <v>1173.3849999999998</v>
      </c>
      <c r="G44">
        <v>0.74552703475443138</v>
      </c>
      <c r="H44">
        <v>0.23339012132209069</v>
      </c>
      <c r="I44">
        <v>0.30032001187617879</v>
      </c>
      <c r="J44">
        <v>0.2629627406896109</v>
      </c>
      <c r="K44">
        <v>0.22389668793146317</v>
      </c>
      <c r="L44">
        <v>0.2264286131928869</v>
      </c>
    </row>
    <row r="45" spans="1:12" x14ac:dyDescent="0.35">
      <c r="A45" t="s">
        <v>260</v>
      </c>
      <c r="B45" t="s">
        <v>35</v>
      </c>
      <c r="C45">
        <v>18</v>
      </c>
      <c r="D45">
        <v>32921.5</v>
      </c>
      <c r="E45">
        <v>10793.1</v>
      </c>
      <c r="F45">
        <v>9595.61</v>
      </c>
      <c r="G45">
        <v>0.88905041183719236</v>
      </c>
      <c r="H45">
        <v>0.22959904231832087</v>
      </c>
      <c r="I45">
        <v>0.3278435065230928</v>
      </c>
      <c r="J45">
        <v>0.33843462669208157</v>
      </c>
      <c r="K45">
        <v>0.29146940449250491</v>
      </c>
      <c r="L45">
        <v>0.31000581526831006</v>
      </c>
    </row>
    <row r="46" spans="1:12" x14ac:dyDescent="0.35">
      <c r="A46" t="s">
        <v>233</v>
      </c>
      <c r="B46" t="s">
        <v>36</v>
      </c>
      <c r="C46">
        <v>25</v>
      </c>
      <c r="D46">
        <v>7607.9000000000005</v>
      </c>
      <c r="E46">
        <v>2088.83</v>
      </c>
      <c r="F46">
        <v>1761.38</v>
      </c>
      <c r="G46">
        <v>0.84323760191111774</v>
      </c>
      <c r="H46">
        <v>0.22371596004611088</v>
      </c>
      <c r="I46">
        <v>0.27456065405696706</v>
      </c>
      <c r="J46">
        <v>0.2746621761115689</v>
      </c>
      <c r="K46">
        <v>0.23151986750614492</v>
      </c>
      <c r="L46">
        <v>0.23161722839369644</v>
      </c>
    </row>
    <row r="47" spans="1:12" x14ac:dyDescent="0.35">
      <c r="A47" t="s">
        <v>259</v>
      </c>
      <c r="B47" t="s">
        <v>37</v>
      </c>
      <c r="C47">
        <v>14</v>
      </c>
      <c r="D47">
        <v>21939.899999999998</v>
      </c>
      <c r="E47">
        <v>7363.8799999999992</v>
      </c>
      <c r="F47">
        <v>4801.62</v>
      </c>
      <c r="G47">
        <v>0.65205027784265912</v>
      </c>
      <c r="H47">
        <v>0.22230071874417964</v>
      </c>
      <c r="I47">
        <v>0.33563872214549745</v>
      </c>
      <c r="J47">
        <v>0.3308451249890132</v>
      </c>
      <c r="K47">
        <v>0.21885332202972668</v>
      </c>
      <c r="L47">
        <v>0.23577353539509924</v>
      </c>
    </row>
    <row r="48" spans="1:12" x14ac:dyDescent="0.35">
      <c r="A48" t="s">
        <v>259</v>
      </c>
      <c r="B48" t="s">
        <v>38</v>
      </c>
      <c r="C48">
        <v>106</v>
      </c>
      <c r="D48">
        <v>33033.532999999996</v>
      </c>
      <c r="E48">
        <v>10884.605000000003</v>
      </c>
      <c r="F48">
        <v>11131.024999999996</v>
      </c>
      <c r="G48">
        <v>1.0226393148855648</v>
      </c>
      <c r="H48">
        <v>0.22005237551028448</v>
      </c>
      <c r="I48">
        <v>0.32950169150844399</v>
      </c>
      <c r="J48">
        <v>0.34473894331593979</v>
      </c>
      <c r="K48">
        <v>0.33696138405782988</v>
      </c>
      <c r="L48">
        <v>0.36753282842340812</v>
      </c>
    </row>
    <row r="49" spans="1:12" x14ac:dyDescent="0.35">
      <c r="A49" t="s">
        <v>235</v>
      </c>
      <c r="B49" t="s">
        <v>39</v>
      </c>
      <c r="C49">
        <v>18</v>
      </c>
      <c r="D49">
        <v>11668.52</v>
      </c>
      <c r="E49">
        <v>3884.549</v>
      </c>
      <c r="F49">
        <v>3445.328</v>
      </c>
      <c r="G49">
        <v>0.88693127567704766</v>
      </c>
      <c r="H49">
        <v>0.21919401350748385</v>
      </c>
      <c r="I49">
        <v>0.33290845797067664</v>
      </c>
      <c r="J49">
        <v>0.33619569787961501</v>
      </c>
      <c r="K49">
        <v>0.29526692331161103</v>
      </c>
      <c r="L49">
        <v>0.29687181183996469</v>
      </c>
    </row>
    <row r="50" spans="1:12" x14ac:dyDescent="0.35">
      <c r="A50" t="s">
        <v>260</v>
      </c>
      <c r="B50" t="s">
        <v>40</v>
      </c>
      <c r="C50">
        <v>14</v>
      </c>
      <c r="D50">
        <v>3016.2639999999997</v>
      </c>
      <c r="E50">
        <v>1018.06</v>
      </c>
      <c r="F50">
        <v>472.17799999999994</v>
      </c>
      <c r="G50">
        <v>0.46380174056538903</v>
      </c>
      <c r="H50">
        <v>0.21037589654066582</v>
      </c>
      <c r="I50">
        <v>0.33752350590001406</v>
      </c>
      <c r="J50">
        <v>0.33133396146951472</v>
      </c>
      <c r="K50">
        <v>0.1565439895181589</v>
      </c>
      <c r="L50">
        <v>0.15934388566121682</v>
      </c>
    </row>
    <row r="51" spans="1:12" x14ac:dyDescent="0.35">
      <c r="A51" t="s">
        <v>235</v>
      </c>
      <c r="B51" t="s">
        <v>41</v>
      </c>
      <c r="C51">
        <v>30</v>
      </c>
      <c r="D51">
        <v>3215.3900000000003</v>
      </c>
      <c r="E51">
        <v>1156.0989999999999</v>
      </c>
      <c r="F51">
        <v>732.66300000000001</v>
      </c>
      <c r="G51">
        <v>0.63373724914561824</v>
      </c>
      <c r="H51">
        <v>0.20556036083898679</v>
      </c>
      <c r="I51">
        <v>0.35955171845405992</v>
      </c>
      <c r="J51">
        <v>0.44087700534759355</v>
      </c>
      <c r="K51">
        <v>0.22786131697865575</v>
      </c>
      <c r="L51">
        <v>0.31983542507912255</v>
      </c>
    </row>
    <row r="52" spans="1:12" x14ac:dyDescent="0.35">
      <c r="A52" t="s">
        <v>263</v>
      </c>
      <c r="B52" t="s">
        <v>42</v>
      </c>
      <c r="C52">
        <v>61</v>
      </c>
      <c r="D52">
        <v>61346.899999999994</v>
      </c>
      <c r="E52">
        <v>10533.949999999999</v>
      </c>
      <c r="F52">
        <v>3102.982</v>
      </c>
      <c r="G52">
        <v>0.29456965335890151</v>
      </c>
      <c r="H52">
        <v>0.2030772173613937</v>
      </c>
      <c r="I52">
        <v>0.17171120301107309</v>
      </c>
      <c r="J52">
        <v>9.8634020875494666E-2</v>
      </c>
      <c r="K52">
        <v>5.058090954881176E-2</v>
      </c>
      <c r="L52">
        <v>6.1868466438704403E-2</v>
      </c>
    </row>
    <row r="53" spans="1:12" x14ac:dyDescent="0.35">
      <c r="A53" t="s">
        <v>234</v>
      </c>
      <c r="B53" t="s">
        <v>43</v>
      </c>
      <c r="C53">
        <v>264</v>
      </c>
      <c r="D53">
        <v>82555.979999999894</v>
      </c>
      <c r="E53">
        <v>27330.649000000005</v>
      </c>
      <c r="F53">
        <v>16737.457000000006</v>
      </c>
      <c r="G53">
        <v>0.61240613056792037</v>
      </c>
      <c r="H53">
        <v>0.19888330086224629</v>
      </c>
      <c r="I53">
        <v>0.33105595742428401</v>
      </c>
      <c r="J53">
        <v>0.33176776204381669</v>
      </c>
      <c r="K53">
        <v>0.20274069788766394</v>
      </c>
      <c r="L53">
        <v>0.20635745332980757</v>
      </c>
    </row>
    <row r="54" spans="1:12" x14ac:dyDescent="0.35">
      <c r="A54" t="s">
        <v>259</v>
      </c>
      <c r="B54" t="s">
        <v>44</v>
      </c>
      <c r="C54">
        <v>25</v>
      </c>
      <c r="D54">
        <v>7977</v>
      </c>
      <c r="E54">
        <v>2725.9000000000005</v>
      </c>
      <c r="F54">
        <v>2339.3469999999998</v>
      </c>
      <c r="G54">
        <v>0.85819252357019671</v>
      </c>
      <c r="H54">
        <v>0.1903751688856416</v>
      </c>
      <c r="I54">
        <v>0.34171994484141915</v>
      </c>
      <c r="J54">
        <v>0.34486114368770793</v>
      </c>
      <c r="K54">
        <v>0.29326150181772592</v>
      </c>
      <c r="L54">
        <v>0.30517093429505532</v>
      </c>
    </row>
    <row r="55" spans="1:12" x14ac:dyDescent="0.35">
      <c r="A55" t="s">
        <v>234</v>
      </c>
      <c r="B55" t="s">
        <v>45</v>
      </c>
      <c r="C55">
        <v>50</v>
      </c>
      <c r="D55">
        <v>16207.648000000003</v>
      </c>
      <c r="E55">
        <v>4585.2560000000003</v>
      </c>
      <c r="F55">
        <v>3599.4170000000013</v>
      </c>
      <c r="G55">
        <v>0.78499804591063205</v>
      </c>
      <c r="H55">
        <v>0.18502031896713994</v>
      </c>
      <c r="I55">
        <v>0.28290693381297516</v>
      </c>
      <c r="J55">
        <v>0.37217706453509325</v>
      </c>
      <c r="K55">
        <v>0.22208139021775403</v>
      </c>
      <c r="L55">
        <v>0.24244623961555814</v>
      </c>
    </row>
    <row r="56" spans="1:12" x14ac:dyDescent="0.35">
      <c r="A56" t="s">
        <v>259</v>
      </c>
      <c r="B56" t="s">
        <v>46</v>
      </c>
      <c r="C56">
        <v>24</v>
      </c>
      <c r="D56">
        <v>1213.7199999999998</v>
      </c>
      <c r="E56">
        <v>420.71999999999997</v>
      </c>
      <c r="F56">
        <v>447.20000000000005</v>
      </c>
      <c r="G56">
        <v>1.0629397223806809</v>
      </c>
      <c r="H56">
        <v>0.18369375333537005</v>
      </c>
      <c r="I56">
        <v>0.3466367860791616</v>
      </c>
      <c r="J56">
        <v>0.44311190800846051</v>
      </c>
      <c r="K56">
        <v>0.36845400916191551</v>
      </c>
      <c r="L56">
        <v>0.48014258259161058</v>
      </c>
    </row>
    <row r="57" spans="1:12" x14ac:dyDescent="0.35">
      <c r="A57" t="s">
        <v>259</v>
      </c>
      <c r="B57" t="s">
        <v>47</v>
      </c>
      <c r="C57">
        <v>49</v>
      </c>
      <c r="D57">
        <v>10322.280999999999</v>
      </c>
      <c r="E57">
        <v>3181.3800000000006</v>
      </c>
      <c r="F57">
        <v>2604.7730000000006</v>
      </c>
      <c r="G57">
        <v>0.81875569721315911</v>
      </c>
      <c r="H57">
        <v>0.17357517942673328</v>
      </c>
      <c r="I57">
        <v>0.30820513411715889</v>
      </c>
      <c r="J57">
        <v>0.27738069690419498</v>
      </c>
      <c r="K57">
        <v>0.25234470946876963</v>
      </c>
      <c r="L57">
        <v>0.2757698699449122</v>
      </c>
    </row>
    <row r="58" spans="1:12" x14ac:dyDescent="0.35">
      <c r="A58" t="s">
        <v>259</v>
      </c>
      <c r="B58" t="s">
        <v>48</v>
      </c>
      <c r="C58">
        <v>27</v>
      </c>
      <c r="D58">
        <v>7230.4800000000014</v>
      </c>
      <c r="E58">
        <v>2066.6699999999996</v>
      </c>
      <c r="F58">
        <v>2036.6259999999997</v>
      </c>
      <c r="G58">
        <v>0.98546260409257413</v>
      </c>
      <c r="H58">
        <v>0.17175695245909475</v>
      </c>
      <c r="I58">
        <v>0.2858274969296643</v>
      </c>
      <c r="J58">
        <v>0.33533635421478702</v>
      </c>
      <c r="K58">
        <v>0.2816723094455692</v>
      </c>
      <c r="L58">
        <v>0.3523714611481078</v>
      </c>
    </row>
    <row r="59" spans="1:12" x14ac:dyDescent="0.35">
      <c r="A59" t="s">
        <v>259</v>
      </c>
      <c r="B59" t="s">
        <v>49</v>
      </c>
      <c r="C59">
        <v>11</v>
      </c>
      <c r="D59">
        <v>5088.9799999999996</v>
      </c>
      <c r="E59">
        <v>707.42000000000019</v>
      </c>
      <c r="F59">
        <v>183.78900000000002</v>
      </c>
      <c r="G59">
        <v>0.25980181504622424</v>
      </c>
      <c r="H59">
        <v>0.16752178607663978</v>
      </c>
      <c r="I59">
        <v>0.13901017492699919</v>
      </c>
      <c r="J59">
        <v>0.13832775144067869</v>
      </c>
      <c r="K59">
        <v>3.6115095755927522E-2</v>
      </c>
      <c r="L59">
        <v>3.6122903842071757E-2</v>
      </c>
    </row>
    <row r="60" spans="1:12" x14ac:dyDescent="0.35">
      <c r="A60" t="s">
        <v>236</v>
      </c>
      <c r="B60" t="s">
        <v>50</v>
      </c>
      <c r="C60">
        <v>61</v>
      </c>
      <c r="D60">
        <v>33823.739999999991</v>
      </c>
      <c r="E60">
        <v>11011.409000000001</v>
      </c>
      <c r="F60">
        <v>9052.2049999999999</v>
      </c>
      <c r="G60">
        <v>0.82207508594040946</v>
      </c>
      <c r="H60">
        <v>0.15898478583594786</v>
      </c>
      <c r="I60">
        <v>0.3255526739503084</v>
      </c>
      <c r="J60">
        <v>0.33721921362153989</v>
      </c>
      <c r="K60">
        <v>0.2676287424158299</v>
      </c>
      <c r="L60">
        <v>0.28294246877154194</v>
      </c>
    </row>
    <row r="61" spans="1:12" x14ac:dyDescent="0.35">
      <c r="A61" t="s">
        <v>259</v>
      </c>
      <c r="B61" t="s">
        <v>51</v>
      </c>
      <c r="C61">
        <v>8</v>
      </c>
      <c r="D61">
        <v>19213</v>
      </c>
      <c r="E61">
        <v>6972</v>
      </c>
      <c r="F61">
        <v>6529.3590000000004</v>
      </c>
      <c r="G61">
        <v>0.93651161790017212</v>
      </c>
      <c r="H61">
        <v>0.15357769346448241</v>
      </c>
      <c r="I61">
        <v>0.36287930047363764</v>
      </c>
      <c r="J61">
        <v>0.3659036358950753</v>
      </c>
      <c r="K61">
        <v>0.33984068078904911</v>
      </c>
      <c r="L61">
        <v>0.34270299010157701</v>
      </c>
    </row>
    <row r="62" spans="1:12" x14ac:dyDescent="0.35">
      <c r="A62" t="s">
        <v>234</v>
      </c>
      <c r="B62" t="s">
        <v>52</v>
      </c>
      <c r="C62">
        <v>25</v>
      </c>
      <c r="D62">
        <v>18808.399999999998</v>
      </c>
      <c r="E62">
        <v>4974.317</v>
      </c>
      <c r="F62">
        <v>3653.895</v>
      </c>
      <c r="G62">
        <v>0.73455210031849594</v>
      </c>
      <c r="H62">
        <v>0.1532282850177959</v>
      </c>
      <c r="I62">
        <v>0.26447316092809597</v>
      </c>
      <c r="J62">
        <v>0.17840152880854243</v>
      </c>
      <c r="K62">
        <v>0.19426931583760448</v>
      </c>
      <c r="L62">
        <v>0.29482487593035095</v>
      </c>
    </row>
    <row r="63" spans="1:12" x14ac:dyDescent="0.35">
      <c r="A63" t="s">
        <v>260</v>
      </c>
      <c r="B63" t="s">
        <v>53</v>
      </c>
      <c r="C63">
        <v>87</v>
      </c>
      <c r="D63">
        <v>24199.910000000007</v>
      </c>
      <c r="E63">
        <v>6915.8899999999994</v>
      </c>
      <c r="F63">
        <v>6682.6809999999987</v>
      </c>
      <c r="G63">
        <v>0.96627924966996281</v>
      </c>
      <c r="H63">
        <v>0.15128595247278928</v>
      </c>
      <c r="I63">
        <v>0.28578164133668255</v>
      </c>
      <c r="J63">
        <v>0.29036908187086358</v>
      </c>
      <c r="K63">
        <v>0.27614486996026005</v>
      </c>
      <c r="L63">
        <v>0.28074076417309646</v>
      </c>
    </row>
    <row r="64" spans="1:12" x14ac:dyDescent="0.35">
      <c r="A64" t="s">
        <v>238</v>
      </c>
      <c r="B64" t="s">
        <v>54</v>
      </c>
      <c r="C64">
        <v>23</v>
      </c>
      <c r="D64">
        <v>1545.2299999999998</v>
      </c>
      <c r="E64">
        <v>507.74</v>
      </c>
      <c r="F64">
        <v>65.897999999999982</v>
      </c>
      <c r="G64">
        <v>0.12978689880647573</v>
      </c>
      <c r="H64">
        <v>0.15091085451497918</v>
      </c>
      <c r="I64">
        <v>0.32858538858292946</v>
      </c>
      <c r="J64">
        <v>0.34428705865761955</v>
      </c>
      <c r="K64">
        <v>4.2646078577299164E-2</v>
      </c>
      <c r="L64">
        <v>4.4678669931901942E-2</v>
      </c>
    </row>
    <row r="65" spans="1:12" x14ac:dyDescent="0.35">
      <c r="A65" t="s">
        <v>259</v>
      </c>
      <c r="B65" t="s">
        <v>55</v>
      </c>
      <c r="C65">
        <v>81</v>
      </c>
      <c r="D65">
        <v>18878.356000000003</v>
      </c>
      <c r="E65">
        <v>5875.5819999999967</v>
      </c>
      <c r="F65">
        <v>5367.4999999999982</v>
      </c>
      <c r="G65">
        <v>0.91352652384053212</v>
      </c>
      <c r="H65">
        <v>0.14990957671006841</v>
      </c>
      <c r="I65">
        <v>0.31123377480539066</v>
      </c>
      <c r="J65">
        <v>0.32363924844417297</v>
      </c>
      <c r="K65">
        <v>0.28432030839973549</v>
      </c>
      <c r="L65">
        <v>0.29564372889940987</v>
      </c>
    </row>
    <row r="66" spans="1:12" x14ac:dyDescent="0.35">
      <c r="A66" t="s">
        <v>234</v>
      </c>
      <c r="B66" t="s">
        <v>56</v>
      </c>
      <c r="C66">
        <v>21</v>
      </c>
      <c r="D66">
        <v>7228.82</v>
      </c>
      <c r="E66">
        <v>1519.3529999999998</v>
      </c>
      <c r="F66">
        <v>2352.1080000000002</v>
      </c>
      <c r="G66">
        <v>1.5480984340044746</v>
      </c>
      <c r="H66">
        <v>0.14709368295301348</v>
      </c>
      <c r="I66">
        <v>0.21017994638129042</v>
      </c>
      <c r="J66">
        <v>4.8050258260038087E-2</v>
      </c>
      <c r="K66">
        <v>0.32537924585202016</v>
      </c>
      <c r="L66">
        <v>0.54455894371528668</v>
      </c>
    </row>
    <row r="67" spans="1:12" x14ac:dyDescent="0.35">
      <c r="A67" t="s">
        <v>234</v>
      </c>
      <c r="B67" t="s">
        <v>57</v>
      </c>
      <c r="C67">
        <v>42</v>
      </c>
      <c r="D67">
        <v>31049.279999999999</v>
      </c>
      <c r="E67">
        <v>8861.7040000000034</v>
      </c>
      <c r="F67">
        <v>4837.4780000000001</v>
      </c>
      <c r="G67">
        <v>0.5458857574118926</v>
      </c>
      <c r="H67">
        <v>0.14564429909608287</v>
      </c>
      <c r="I67">
        <v>0.28540771315792196</v>
      </c>
      <c r="J67">
        <v>0.28422492276377159</v>
      </c>
      <c r="K67">
        <v>0.15580000566840843</v>
      </c>
      <c r="L67">
        <v>0.15644449130164673</v>
      </c>
    </row>
    <row r="68" spans="1:12" x14ac:dyDescent="0.35">
      <c r="A68" t="s">
        <v>260</v>
      </c>
      <c r="B68" t="s">
        <v>58</v>
      </c>
      <c r="C68">
        <v>92</v>
      </c>
      <c r="D68">
        <v>8453.5390000000007</v>
      </c>
      <c r="E68">
        <v>2892.7510000000007</v>
      </c>
      <c r="F68">
        <v>2278.0660000000003</v>
      </c>
      <c r="G68">
        <v>0.78750849969458125</v>
      </c>
      <c r="H68">
        <v>0.14201239842212565</v>
      </c>
      <c r="I68">
        <v>0.34219407989955453</v>
      </c>
      <c r="J68">
        <v>0.35277283106533514</v>
      </c>
      <c r="K68">
        <v>0.2694807464660659</v>
      </c>
      <c r="L68">
        <v>0.28174300118345952</v>
      </c>
    </row>
    <row r="69" spans="1:12" x14ac:dyDescent="0.35">
      <c r="A69" t="s">
        <v>233</v>
      </c>
      <c r="B69" t="s">
        <v>59</v>
      </c>
      <c r="C69">
        <v>21</v>
      </c>
      <c r="D69">
        <v>1054.211</v>
      </c>
      <c r="E69">
        <v>240.94500000000002</v>
      </c>
      <c r="F69">
        <v>178.22900000000001</v>
      </c>
      <c r="G69">
        <v>0.73970823216916726</v>
      </c>
      <c r="H69">
        <v>0.14181158027093016</v>
      </c>
      <c r="I69">
        <v>0.22855481492794139</v>
      </c>
      <c r="J69">
        <v>0.23277723508537138</v>
      </c>
      <c r="K69">
        <v>0.1690638781040987</v>
      </c>
      <c r="L69">
        <v>0.2526884540733359</v>
      </c>
    </row>
    <row r="70" spans="1:12" x14ac:dyDescent="0.35">
      <c r="A70" t="s">
        <v>235</v>
      </c>
      <c r="B70" t="s">
        <v>60</v>
      </c>
      <c r="C70">
        <v>126</v>
      </c>
      <c r="D70">
        <v>16134.929000000002</v>
      </c>
      <c r="E70">
        <v>4221.1170000000002</v>
      </c>
      <c r="F70">
        <v>3840.0919999999978</v>
      </c>
      <c r="G70">
        <v>0.90973360842639461</v>
      </c>
      <c r="H70">
        <v>0.14054020214357629</v>
      </c>
      <c r="I70">
        <v>0.26161360858792743</v>
      </c>
      <c r="J70">
        <v>0.26468035486494651</v>
      </c>
      <c r="K70">
        <v>0.23799869215414565</v>
      </c>
      <c r="L70">
        <v>0.24546683477332817</v>
      </c>
    </row>
    <row r="71" spans="1:12" x14ac:dyDescent="0.35">
      <c r="A71" t="s">
        <v>259</v>
      </c>
      <c r="B71" t="s">
        <v>61</v>
      </c>
      <c r="C71">
        <v>70</v>
      </c>
      <c r="D71">
        <v>15425.090999999999</v>
      </c>
      <c r="E71">
        <v>3131.7919999999999</v>
      </c>
      <c r="F71">
        <v>2278.0499999999997</v>
      </c>
      <c r="G71">
        <v>0.72739505050143805</v>
      </c>
      <c r="H71">
        <v>0.14005722065168572</v>
      </c>
      <c r="I71">
        <v>0.2030323192258639</v>
      </c>
      <c r="J71">
        <v>0.19577292298694282</v>
      </c>
      <c r="K71">
        <v>0.14768470409672138</v>
      </c>
      <c r="L71">
        <v>0.1890419170919187</v>
      </c>
    </row>
    <row r="72" spans="1:12" x14ac:dyDescent="0.35">
      <c r="A72" t="s">
        <v>239</v>
      </c>
      <c r="B72" t="s">
        <v>62</v>
      </c>
      <c r="C72">
        <v>115</v>
      </c>
      <c r="D72">
        <v>49164.181999999993</v>
      </c>
      <c r="E72">
        <v>15693.522000000003</v>
      </c>
      <c r="F72">
        <v>15649.069999999996</v>
      </c>
      <c r="G72">
        <v>0.99716749369580604</v>
      </c>
      <c r="H72">
        <v>0.13689568254003312</v>
      </c>
      <c r="I72">
        <v>0.31920640925135302</v>
      </c>
      <c r="J72">
        <v>0.32237662567383552</v>
      </c>
      <c r="K72">
        <v>0.31830225508480947</v>
      </c>
      <c r="L72">
        <v>0.32258373055232714</v>
      </c>
    </row>
    <row r="73" spans="1:12" x14ac:dyDescent="0.35">
      <c r="A73" t="s">
        <v>235</v>
      </c>
      <c r="B73" t="s">
        <v>63</v>
      </c>
      <c r="C73">
        <v>49</v>
      </c>
      <c r="D73">
        <v>4128.72</v>
      </c>
      <c r="E73">
        <v>1261.539</v>
      </c>
      <c r="F73">
        <v>1263.2560000000003</v>
      </c>
      <c r="G73">
        <v>1.001361036004436</v>
      </c>
      <c r="H73">
        <v>0.13370796063260443</v>
      </c>
      <c r="I73">
        <v>0.30555208393884786</v>
      </c>
      <c r="J73">
        <v>0.35383867521479745</v>
      </c>
      <c r="K73">
        <v>0.3059679513263191</v>
      </c>
      <c r="L73">
        <v>0.33175725857535593</v>
      </c>
    </row>
    <row r="74" spans="1:12" x14ac:dyDescent="0.35">
      <c r="A74" t="s">
        <v>262</v>
      </c>
      <c r="B74" t="s">
        <v>64</v>
      </c>
      <c r="C74">
        <v>10</v>
      </c>
      <c r="D74">
        <v>212.52</v>
      </c>
      <c r="E74">
        <v>56.135999999999996</v>
      </c>
      <c r="F74">
        <v>33.413000000000004</v>
      </c>
      <c r="G74">
        <v>0.59521519167735515</v>
      </c>
      <c r="H74">
        <v>0.12770355980680748</v>
      </c>
      <c r="I74">
        <v>0.26414455110107282</v>
      </c>
      <c r="J74">
        <v>0.39040475193237628</v>
      </c>
      <c r="K74">
        <v>0.15722284961415398</v>
      </c>
      <c r="L74">
        <v>0.25444922514564211</v>
      </c>
    </row>
    <row r="75" spans="1:12" x14ac:dyDescent="0.35">
      <c r="A75" t="s">
        <v>259</v>
      </c>
      <c r="B75" t="s">
        <v>65</v>
      </c>
      <c r="C75">
        <v>31</v>
      </c>
      <c r="D75">
        <v>3469.6869999999999</v>
      </c>
      <c r="E75">
        <v>809.24</v>
      </c>
      <c r="F75">
        <v>893.66099999999994</v>
      </c>
      <c r="G75">
        <v>1.1043213385398645</v>
      </c>
      <c r="H75">
        <v>0.12555126804393535</v>
      </c>
      <c r="I75">
        <v>0.23323141251646043</v>
      </c>
      <c r="J75">
        <v>0.23243668880341165</v>
      </c>
      <c r="K75">
        <v>0.25756242565972087</v>
      </c>
      <c r="L75">
        <v>0.25804703261837203</v>
      </c>
    </row>
    <row r="76" spans="1:12" x14ac:dyDescent="0.35">
      <c r="B76" t="s">
        <v>66</v>
      </c>
      <c r="C76">
        <v>24</v>
      </c>
      <c r="D76">
        <v>50439.844999999994</v>
      </c>
      <c r="E76">
        <v>12130.404000000002</v>
      </c>
      <c r="F76">
        <v>15346.5</v>
      </c>
      <c r="G76">
        <v>1.2651268663434456</v>
      </c>
      <c r="H76">
        <v>0.12089177599225004</v>
      </c>
      <c r="I76">
        <v>0.24049249160063843</v>
      </c>
      <c r="J76">
        <v>0.21933205537814635</v>
      </c>
      <c r="K76">
        <v>0.30425351227784309</v>
      </c>
      <c r="L76">
        <v>0.30436303261919301</v>
      </c>
    </row>
    <row r="77" spans="1:12" x14ac:dyDescent="0.35">
      <c r="A77" t="s">
        <v>259</v>
      </c>
      <c r="B77" t="s">
        <v>67</v>
      </c>
      <c r="C77">
        <v>41</v>
      </c>
      <c r="D77">
        <v>1535.508</v>
      </c>
      <c r="E77">
        <v>474.28399999999999</v>
      </c>
      <c r="F77">
        <v>641.33800000000008</v>
      </c>
      <c r="G77">
        <v>1.3522235622538397</v>
      </c>
      <c r="H77">
        <v>0.11919935500199633</v>
      </c>
      <c r="I77">
        <v>0.308877583184197</v>
      </c>
      <c r="J77">
        <v>2.6757409322582095</v>
      </c>
      <c r="K77">
        <v>0.41767154583369154</v>
      </c>
      <c r="L77">
        <v>2.6425025030799203</v>
      </c>
    </row>
    <row r="78" spans="1:12" x14ac:dyDescent="0.35">
      <c r="A78" t="s">
        <v>260</v>
      </c>
      <c r="B78" t="s">
        <v>68</v>
      </c>
      <c r="C78">
        <v>15</v>
      </c>
      <c r="D78">
        <v>2576.2800000000002</v>
      </c>
      <c r="E78">
        <v>868.6</v>
      </c>
      <c r="F78">
        <v>932.34</v>
      </c>
      <c r="G78">
        <v>1.0733824545245223</v>
      </c>
      <c r="H78">
        <v>0.1190997738607486</v>
      </c>
      <c r="I78">
        <v>0.33715279395096803</v>
      </c>
      <c r="J78">
        <v>0.34094629808951232</v>
      </c>
      <c r="K78">
        <v>0.36189389352089057</v>
      </c>
      <c r="L78">
        <v>0.38206474947208641</v>
      </c>
    </row>
    <row r="79" spans="1:12" x14ac:dyDescent="0.35">
      <c r="A79" t="s">
        <v>233</v>
      </c>
      <c r="B79" t="s">
        <v>69</v>
      </c>
      <c r="C79">
        <v>7</v>
      </c>
      <c r="D79">
        <v>6043</v>
      </c>
      <c r="E79">
        <v>1345</v>
      </c>
      <c r="F79">
        <v>1762</v>
      </c>
      <c r="G79">
        <v>1.3100371747211896</v>
      </c>
      <c r="H79">
        <v>0.11655015340305118</v>
      </c>
      <c r="I79">
        <v>0.222571570412047</v>
      </c>
      <c r="J79">
        <v>0.22176777243240525</v>
      </c>
      <c r="K79">
        <v>0.29157703127585638</v>
      </c>
      <c r="L79">
        <v>0.29535511339826004</v>
      </c>
    </row>
    <row r="80" spans="1:12" x14ac:dyDescent="0.35">
      <c r="A80" t="s">
        <v>235</v>
      </c>
      <c r="B80" t="s">
        <v>70</v>
      </c>
      <c r="C80">
        <v>87</v>
      </c>
      <c r="D80">
        <v>40258.796000000002</v>
      </c>
      <c r="E80">
        <v>11735.593000000006</v>
      </c>
      <c r="F80">
        <v>11016.304999999998</v>
      </c>
      <c r="G80">
        <v>0.93870884922474673</v>
      </c>
      <c r="H80">
        <v>0.11593115752074766</v>
      </c>
      <c r="I80">
        <v>0.29150382440647271</v>
      </c>
      <c r="J80">
        <v>0.29558545011840515</v>
      </c>
      <c r="K80">
        <v>0.27363721955321263</v>
      </c>
      <c r="L80">
        <v>0.27770893647203299</v>
      </c>
    </row>
    <row r="81" spans="1:12" x14ac:dyDescent="0.35">
      <c r="A81" t="s">
        <v>235</v>
      </c>
      <c r="B81" t="s">
        <v>71</v>
      </c>
      <c r="C81">
        <v>169</v>
      </c>
      <c r="D81">
        <v>9063.0369999999984</v>
      </c>
      <c r="E81">
        <v>2806.114</v>
      </c>
      <c r="F81">
        <v>2445.7839999999992</v>
      </c>
      <c r="G81">
        <v>0.87159110428157915</v>
      </c>
      <c r="H81">
        <v>0.11094720271203293</v>
      </c>
      <c r="I81">
        <v>0.30962181882298401</v>
      </c>
      <c r="J81">
        <v>0.33103611609603828</v>
      </c>
      <c r="K81">
        <v>0.26986362297759564</v>
      </c>
      <c r="L81">
        <v>0.29284359238510682</v>
      </c>
    </row>
    <row r="82" spans="1:12" x14ac:dyDescent="0.35">
      <c r="A82" t="s">
        <v>263</v>
      </c>
      <c r="B82" t="s">
        <v>72</v>
      </c>
      <c r="C82">
        <v>5</v>
      </c>
      <c r="D82">
        <v>25187</v>
      </c>
      <c r="E82">
        <v>4589</v>
      </c>
      <c r="F82">
        <v>8422</v>
      </c>
      <c r="G82">
        <v>1.8352582261930703</v>
      </c>
      <c r="H82">
        <v>0.10964704594563976</v>
      </c>
      <c r="I82">
        <v>0.18219716520427204</v>
      </c>
      <c r="J82">
        <v>0.18219716520427204</v>
      </c>
      <c r="K82">
        <v>0.33437884623019815</v>
      </c>
      <c r="L82">
        <v>0.33437884623019815</v>
      </c>
    </row>
    <row r="83" spans="1:12" x14ac:dyDescent="0.35">
      <c r="A83" t="s">
        <v>234</v>
      </c>
      <c r="B83" t="s">
        <v>73</v>
      </c>
      <c r="C83">
        <v>3</v>
      </c>
      <c r="D83">
        <v>1358.2</v>
      </c>
      <c r="E83">
        <v>387.4</v>
      </c>
      <c r="F83">
        <v>101.6</v>
      </c>
      <c r="G83">
        <v>0.26226122870418173</v>
      </c>
      <c r="H83">
        <v>0.10916673711499984</v>
      </c>
      <c r="I83">
        <v>0.28523045206891473</v>
      </c>
      <c r="J83">
        <v>0.23140689763040587</v>
      </c>
      <c r="K83">
        <v>7.4804888823442786E-2</v>
      </c>
      <c r="L83">
        <v>7.9455697192461081E-2</v>
      </c>
    </row>
    <row r="84" spans="1:12" x14ac:dyDescent="0.35">
      <c r="A84" t="s">
        <v>239</v>
      </c>
      <c r="B84" t="s">
        <v>74</v>
      </c>
      <c r="C84">
        <v>35</v>
      </c>
      <c r="D84">
        <v>7120.6440000000002</v>
      </c>
      <c r="E84">
        <v>2211.6529999999998</v>
      </c>
      <c r="F84">
        <v>2032.9830000000002</v>
      </c>
      <c r="G84">
        <v>0.91921427095480179</v>
      </c>
      <c r="H84">
        <v>0.10570982989457005</v>
      </c>
      <c r="I84">
        <v>0.31059732799449036</v>
      </c>
      <c r="J84">
        <v>0.50102486977528327</v>
      </c>
      <c r="K84">
        <v>0.28550549641296491</v>
      </c>
      <c r="L84">
        <v>0.48539145727767391</v>
      </c>
    </row>
    <row r="85" spans="1:12" x14ac:dyDescent="0.35">
      <c r="A85" t="s">
        <v>259</v>
      </c>
      <c r="B85" t="s">
        <v>75</v>
      </c>
      <c r="C85">
        <v>51</v>
      </c>
      <c r="D85">
        <v>4350.0990000000002</v>
      </c>
      <c r="E85">
        <v>808.44800000000021</v>
      </c>
      <c r="F85">
        <v>1225.692</v>
      </c>
      <c r="G85">
        <v>1.5161049319189357</v>
      </c>
      <c r="H85">
        <v>0.10353056352637234</v>
      </c>
      <c r="I85">
        <v>0.18584588534651744</v>
      </c>
      <c r="J85">
        <v>0.25244319187512715</v>
      </c>
      <c r="K85">
        <v>0.28176186335069614</v>
      </c>
      <c r="L85">
        <v>0.44366098534139192</v>
      </c>
    </row>
    <row r="86" spans="1:12" x14ac:dyDescent="0.35">
      <c r="A86" t="s">
        <v>259</v>
      </c>
      <c r="B86" t="s">
        <v>76</v>
      </c>
      <c r="C86">
        <v>70</v>
      </c>
      <c r="D86">
        <v>3043.5500000000006</v>
      </c>
      <c r="E86">
        <v>1450.585</v>
      </c>
      <c r="F86">
        <v>616.0630000000001</v>
      </c>
      <c r="G86">
        <v>0.42469969012501857</v>
      </c>
      <c r="H86">
        <v>0.10159538723319951</v>
      </c>
      <c r="I86">
        <v>0.47660955134628963</v>
      </c>
      <c r="J86">
        <v>0.58642633552337375</v>
      </c>
      <c r="K86">
        <v>0.20241592876739334</v>
      </c>
      <c r="L86">
        <v>0.29432873157289241</v>
      </c>
    </row>
    <row r="87" spans="1:12" x14ac:dyDescent="0.35">
      <c r="A87" t="s">
        <v>260</v>
      </c>
      <c r="B87" t="s">
        <v>77</v>
      </c>
      <c r="C87">
        <v>28</v>
      </c>
      <c r="D87">
        <v>7026.875</v>
      </c>
      <c r="E87">
        <v>2109.1659999999997</v>
      </c>
      <c r="F87">
        <v>537.70500000000004</v>
      </c>
      <c r="G87">
        <v>0.25493725956136221</v>
      </c>
      <c r="H87">
        <v>0.10117669234934104</v>
      </c>
      <c r="I87">
        <v>0.3001570399359601</v>
      </c>
      <c r="J87">
        <v>0.30044484030140545</v>
      </c>
      <c r="K87">
        <v>7.6521213199324034E-2</v>
      </c>
      <c r="L87">
        <v>7.6627536206067312E-2</v>
      </c>
    </row>
    <row r="88" spans="1:12" x14ac:dyDescent="0.35">
      <c r="B88" t="s">
        <v>78</v>
      </c>
      <c r="C88">
        <v>7247</v>
      </c>
      <c r="D88">
        <v>1709695.1289999981</v>
      </c>
      <c r="E88">
        <v>437422.96099999995</v>
      </c>
      <c r="F88">
        <v>346809.37400000024</v>
      </c>
      <c r="G88">
        <v>0.79284675227645462</v>
      </c>
      <c r="H88">
        <v>0.10041087858995314</v>
      </c>
      <c r="I88">
        <v>0.25584851566831623</v>
      </c>
      <c r="J88">
        <v>0.2606358546821117</v>
      </c>
      <c r="K88">
        <v>0.20284866472237614</v>
      </c>
      <c r="L88">
        <v>0.22255404981211188</v>
      </c>
    </row>
    <row r="89" spans="1:12" x14ac:dyDescent="0.35">
      <c r="A89" t="s">
        <v>233</v>
      </c>
      <c r="B89" t="s">
        <v>79</v>
      </c>
      <c r="C89">
        <v>38</v>
      </c>
      <c r="D89">
        <v>2607.7310000000002</v>
      </c>
      <c r="E89">
        <v>614.29900000000009</v>
      </c>
      <c r="F89">
        <v>252.90399999999997</v>
      </c>
      <c r="G89">
        <v>0.41169528193925098</v>
      </c>
      <c r="H89">
        <v>9.7560990895872418E-2</v>
      </c>
      <c r="I89">
        <v>0.23556839259877649</v>
      </c>
      <c r="J89">
        <v>0.15164612425023993</v>
      </c>
      <c r="K89">
        <v>9.6982395806929453E-2</v>
      </c>
      <c r="L89">
        <v>9.9615095564382083E-2</v>
      </c>
    </row>
    <row r="90" spans="1:12" x14ac:dyDescent="0.35">
      <c r="A90" t="s">
        <v>233</v>
      </c>
      <c r="B90" t="s">
        <v>80</v>
      </c>
      <c r="C90">
        <v>99</v>
      </c>
      <c r="D90">
        <v>13602.571000000004</v>
      </c>
      <c r="E90">
        <v>3110.4740000000002</v>
      </c>
      <c r="F90">
        <v>3813.5839999999998</v>
      </c>
      <c r="G90">
        <v>1.2260459338351646</v>
      </c>
      <c r="H90">
        <v>9.6445497066591945E-2</v>
      </c>
      <c r="I90">
        <v>0.22866809517112605</v>
      </c>
      <c r="J90">
        <v>0.23091089567256889</v>
      </c>
      <c r="K90">
        <v>0.28035758828239155</v>
      </c>
      <c r="L90">
        <v>0.30490853145421798</v>
      </c>
    </row>
    <row r="91" spans="1:12" x14ac:dyDescent="0.35">
      <c r="A91" t="s">
        <v>236</v>
      </c>
      <c r="B91" t="s">
        <v>81</v>
      </c>
      <c r="C91">
        <v>111</v>
      </c>
      <c r="D91">
        <v>20783.695000000003</v>
      </c>
      <c r="E91">
        <v>2981.7509999999997</v>
      </c>
      <c r="F91">
        <v>4279.8</v>
      </c>
      <c r="G91">
        <v>1.4353311191980822</v>
      </c>
      <c r="H91">
        <v>9.3989879226364606E-2</v>
      </c>
      <c r="I91">
        <v>0.14346587553368154</v>
      </c>
      <c r="J91">
        <v>0.14820077603509235</v>
      </c>
      <c r="K91">
        <v>0.20592103569649187</v>
      </c>
      <c r="L91">
        <v>0.21040703126632351</v>
      </c>
    </row>
    <row r="92" spans="1:12" x14ac:dyDescent="0.35">
      <c r="A92" t="s">
        <v>262</v>
      </c>
      <c r="B92" t="s">
        <v>82</v>
      </c>
      <c r="C92">
        <v>60</v>
      </c>
      <c r="D92">
        <v>2811.0080000000007</v>
      </c>
      <c r="E92">
        <v>794.3649999999999</v>
      </c>
      <c r="F92">
        <v>580.53399999999988</v>
      </c>
      <c r="G92">
        <v>0.73081517942003982</v>
      </c>
      <c r="H92">
        <v>8.8156595754890058E-2</v>
      </c>
      <c r="I92">
        <v>0.28259080016848037</v>
      </c>
      <c r="J92">
        <v>0.30488275938256737</v>
      </c>
      <c r="K92">
        <v>0.2065216463275806</v>
      </c>
      <c r="L92">
        <v>0.22268371673221474</v>
      </c>
    </row>
    <row r="93" spans="1:12" x14ac:dyDescent="0.35">
      <c r="A93" t="s">
        <v>236</v>
      </c>
      <c r="B93" t="s">
        <v>83</v>
      </c>
      <c r="C93">
        <v>45</v>
      </c>
      <c r="D93">
        <v>9643</v>
      </c>
      <c r="E93">
        <v>1125.261</v>
      </c>
      <c r="F93">
        <v>617.72799999999984</v>
      </c>
      <c r="G93">
        <v>0.54896419586211542</v>
      </c>
      <c r="H93">
        <v>8.5065129957868649E-2</v>
      </c>
      <c r="I93">
        <v>0.11669200456289536</v>
      </c>
      <c r="J93">
        <v>0.110020405518039</v>
      </c>
      <c r="K93">
        <v>6.4059732448408152E-2</v>
      </c>
      <c r="L93">
        <v>6.5521675055648973E-2</v>
      </c>
    </row>
    <row r="94" spans="1:12" x14ac:dyDescent="0.35">
      <c r="A94" t="s">
        <v>236</v>
      </c>
      <c r="B94" t="s">
        <v>84</v>
      </c>
      <c r="C94">
        <v>167</v>
      </c>
      <c r="D94">
        <v>9749.6479999999956</v>
      </c>
      <c r="E94">
        <v>2533.4610000000002</v>
      </c>
      <c r="F94">
        <v>1892.9810000000007</v>
      </c>
      <c r="G94">
        <v>0.74719168757679733</v>
      </c>
      <c r="H94">
        <v>8.3375294121082216E-2</v>
      </c>
      <c r="I94">
        <v>0.25985153515285897</v>
      </c>
      <c r="J94">
        <v>0.28856284427542084</v>
      </c>
      <c r="K94">
        <v>0.19415890707028619</v>
      </c>
      <c r="L94">
        <v>0.21314151680366947</v>
      </c>
    </row>
    <row r="95" spans="1:12" x14ac:dyDescent="0.35">
      <c r="A95" t="s">
        <v>235</v>
      </c>
      <c r="B95" t="s">
        <v>85</v>
      </c>
      <c r="C95">
        <v>9</v>
      </c>
      <c r="D95">
        <v>326.95999999999998</v>
      </c>
      <c r="E95">
        <v>119.2</v>
      </c>
      <c r="F95">
        <v>22.937000000000001</v>
      </c>
      <c r="G95">
        <v>0.19242449664429531</v>
      </c>
      <c r="H95">
        <v>8.3122748737569585E-2</v>
      </c>
      <c r="I95">
        <v>0.36457058967457795</v>
      </c>
      <c r="J95">
        <v>3.7818418483566596</v>
      </c>
      <c r="K95">
        <v>7.0152312209444595E-2</v>
      </c>
      <c r="L95">
        <v>0.74640416531077225</v>
      </c>
    </row>
    <row r="96" spans="1:12" x14ac:dyDescent="0.35">
      <c r="A96" t="s">
        <v>234</v>
      </c>
      <c r="B96" t="s">
        <v>86</v>
      </c>
      <c r="C96">
        <v>165</v>
      </c>
      <c r="D96">
        <v>29451.243999999992</v>
      </c>
      <c r="E96">
        <v>7130.0319999999983</v>
      </c>
      <c r="F96">
        <v>6042.4680000000008</v>
      </c>
      <c r="G96">
        <v>0.84746716424274138</v>
      </c>
      <c r="H96">
        <v>8.2979537643097526E-2</v>
      </c>
      <c r="I96">
        <v>0.24209612334202252</v>
      </c>
      <c r="J96">
        <v>0.24281037727537066</v>
      </c>
      <c r="K96">
        <v>0.20516851512282477</v>
      </c>
      <c r="L96">
        <v>0.20788169784702246</v>
      </c>
    </row>
    <row r="97" spans="1:12" x14ac:dyDescent="0.35">
      <c r="A97" t="s">
        <v>259</v>
      </c>
      <c r="B97" t="s">
        <v>87</v>
      </c>
      <c r="C97">
        <v>34</v>
      </c>
      <c r="D97">
        <v>920.34399999999982</v>
      </c>
      <c r="E97">
        <v>246.17499999999998</v>
      </c>
      <c r="F97">
        <v>401.94500000000011</v>
      </c>
      <c r="G97">
        <v>1.6327612470803297</v>
      </c>
      <c r="H97">
        <v>8.2412864708489367E-2</v>
      </c>
      <c r="I97">
        <v>0.26748150691480582</v>
      </c>
      <c r="J97">
        <v>0.45201602431049037</v>
      </c>
      <c r="K97">
        <v>0.43673343880114412</v>
      </c>
      <c r="L97">
        <v>0.82196164881075351</v>
      </c>
    </row>
    <row r="98" spans="1:12" x14ac:dyDescent="0.35">
      <c r="A98" t="s">
        <v>259</v>
      </c>
      <c r="B98" t="s">
        <v>88</v>
      </c>
      <c r="C98">
        <v>18</v>
      </c>
      <c r="D98">
        <v>17463.099999999999</v>
      </c>
      <c r="E98">
        <v>4840</v>
      </c>
      <c r="F98">
        <v>2109.6999999999998</v>
      </c>
      <c r="G98">
        <v>0.4358884297520661</v>
      </c>
      <c r="H98">
        <v>8.1453012046274129E-2</v>
      </c>
      <c r="I98">
        <v>0.27715583143886252</v>
      </c>
      <c r="J98">
        <v>0.31047196282739759</v>
      </c>
      <c r="K98">
        <v>0.1208090201625141</v>
      </c>
      <c r="L98">
        <v>0.13390083201687769</v>
      </c>
    </row>
    <row r="99" spans="1:12" x14ac:dyDescent="0.35">
      <c r="A99" t="s">
        <v>242</v>
      </c>
      <c r="B99" t="s">
        <v>89</v>
      </c>
      <c r="C99">
        <v>104</v>
      </c>
      <c r="D99">
        <v>18495.581000000002</v>
      </c>
      <c r="E99">
        <v>3989.9039999999995</v>
      </c>
      <c r="F99">
        <v>3737.0029999999997</v>
      </c>
      <c r="G99">
        <v>0.9366147656685474</v>
      </c>
      <c r="H99">
        <v>8.1216264904198157E-2</v>
      </c>
      <c r="I99">
        <v>0.21572201489642304</v>
      </c>
      <c r="J99">
        <v>0.15607356880794485</v>
      </c>
      <c r="K99">
        <v>0.20204842443176019</v>
      </c>
      <c r="L99">
        <v>0.21221875926007316</v>
      </c>
    </row>
    <row r="100" spans="1:12" x14ac:dyDescent="0.35">
      <c r="A100" t="s">
        <v>242</v>
      </c>
      <c r="B100" t="s">
        <v>90</v>
      </c>
      <c r="C100">
        <v>66</v>
      </c>
      <c r="D100">
        <v>45274.510999999999</v>
      </c>
      <c r="E100">
        <v>15031.118</v>
      </c>
      <c r="F100">
        <v>12468.152000000002</v>
      </c>
      <c r="G100">
        <v>0.82948933006846204</v>
      </c>
      <c r="H100">
        <v>8.045749317568289E-2</v>
      </c>
      <c r="I100">
        <v>0.33199956593678065</v>
      </c>
      <c r="J100">
        <v>0.3399818723659746</v>
      </c>
      <c r="K100">
        <v>0.2753900975319204</v>
      </c>
      <c r="L100">
        <v>0.2905340982977096</v>
      </c>
    </row>
    <row r="101" spans="1:12" x14ac:dyDescent="0.35">
      <c r="A101" t="s">
        <v>236</v>
      </c>
      <c r="B101" t="s">
        <v>91</v>
      </c>
      <c r="C101">
        <v>72</v>
      </c>
      <c r="D101">
        <v>44026.096000000005</v>
      </c>
      <c r="E101">
        <v>8319.744999999999</v>
      </c>
      <c r="F101">
        <v>6120.43</v>
      </c>
      <c r="G101">
        <v>0.73565115276970638</v>
      </c>
      <c r="H101">
        <v>8.0391982164916109E-2</v>
      </c>
      <c r="I101">
        <v>0.18897303544697669</v>
      </c>
      <c r="J101">
        <v>0.20140739357648374</v>
      </c>
      <c r="K101">
        <v>0.13901823136895899</v>
      </c>
      <c r="L101">
        <v>0.14480375123251985</v>
      </c>
    </row>
    <row r="102" spans="1:12" x14ac:dyDescent="0.35">
      <c r="A102" t="s">
        <v>242</v>
      </c>
      <c r="B102" t="s">
        <v>92</v>
      </c>
      <c r="C102">
        <v>18</v>
      </c>
      <c r="D102">
        <v>3120.7</v>
      </c>
      <c r="E102">
        <v>1491</v>
      </c>
      <c r="F102">
        <v>149.773</v>
      </c>
      <c r="G102">
        <v>0.10045137491616364</v>
      </c>
      <c r="H102">
        <v>7.9481199703112571E-2</v>
      </c>
      <c r="I102">
        <v>0.4777774217323037</v>
      </c>
      <c r="J102">
        <v>0.65967092834233998</v>
      </c>
      <c r="K102">
        <v>4.7993398916909666E-2</v>
      </c>
      <c r="L102">
        <v>6.5802469135802469E-2</v>
      </c>
    </row>
    <row r="103" spans="1:12" x14ac:dyDescent="0.35">
      <c r="B103" t="s">
        <v>93</v>
      </c>
      <c r="C103">
        <v>6057</v>
      </c>
      <c r="D103">
        <v>1342100.893999998</v>
      </c>
      <c r="E103">
        <v>330801.6669999999</v>
      </c>
      <c r="F103">
        <v>283495.51400000026</v>
      </c>
      <c r="G103">
        <v>0.85699542136829787</v>
      </c>
      <c r="H103">
        <v>7.9202112518498693E-2</v>
      </c>
      <c r="I103">
        <v>0.24648047585608746</v>
      </c>
      <c r="J103">
        <v>0.25189691503105105</v>
      </c>
      <c r="K103">
        <v>0.21123263926534624</v>
      </c>
      <c r="L103">
        <v>0.23548058829201504</v>
      </c>
    </row>
    <row r="104" spans="1:12" x14ac:dyDescent="0.35">
      <c r="A104" t="s">
        <v>259</v>
      </c>
      <c r="B104" t="s">
        <v>94</v>
      </c>
      <c r="C104">
        <v>4</v>
      </c>
      <c r="D104">
        <v>1225.1039999999998</v>
      </c>
      <c r="E104">
        <v>96.5</v>
      </c>
      <c r="F104">
        <v>284</v>
      </c>
      <c r="G104">
        <v>2.9430051813471501</v>
      </c>
      <c r="H104">
        <v>7.9072435267125527E-2</v>
      </c>
      <c r="I104">
        <v>7.876882289177084E-2</v>
      </c>
      <c r="J104" t="s">
        <v>95</v>
      </c>
      <c r="K104">
        <v>0.23181705389909757</v>
      </c>
      <c r="L104">
        <v>0.23482641036411322</v>
      </c>
    </row>
    <row r="105" spans="1:12" x14ac:dyDescent="0.35">
      <c r="A105" t="s">
        <v>259</v>
      </c>
      <c r="B105" t="s">
        <v>96</v>
      </c>
      <c r="C105">
        <v>62</v>
      </c>
      <c r="D105">
        <v>5085.17</v>
      </c>
      <c r="E105">
        <v>1022.6480000000003</v>
      </c>
      <c r="F105">
        <v>1487.962</v>
      </c>
      <c r="G105">
        <v>1.4550089571387219</v>
      </c>
      <c r="H105">
        <v>7.7057357521061021E-2</v>
      </c>
      <c r="I105">
        <v>0.20110399455672087</v>
      </c>
      <c r="J105">
        <v>0.12101294888638037</v>
      </c>
      <c r="K105">
        <v>0.29260811339640563</v>
      </c>
      <c r="L105">
        <v>0.30171864382928049</v>
      </c>
    </row>
    <row r="106" spans="1:12" x14ac:dyDescent="0.35">
      <c r="A106" t="s">
        <v>260</v>
      </c>
      <c r="B106" t="s">
        <v>97</v>
      </c>
      <c r="C106">
        <v>34</v>
      </c>
      <c r="D106">
        <v>7141.11</v>
      </c>
      <c r="E106">
        <v>1977.0289999999998</v>
      </c>
      <c r="F106">
        <v>2031.0000000000002</v>
      </c>
      <c r="G106">
        <v>1.0272990431602169</v>
      </c>
      <c r="H106">
        <v>7.6900726414751902E-2</v>
      </c>
      <c r="I106">
        <v>0.2768517779448853</v>
      </c>
      <c r="J106">
        <v>0.28265783847428677</v>
      </c>
      <c r="K106">
        <v>0.28440956657998551</v>
      </c>
      <c r="L106">
        <v>0.28884663722640108</v>
      </c>
    </row>
    <row r="107" spans="1:12" x14ac:dyDescent="0.35">
      <c r="A107" t="s">
        <v>259</v>
      </c>
      <c r="B107" t="s">
        <v>98</v>
      </c>
      <c r="C107">
        <v>61</v>
      </c>
      <c r="D107">
        <v>11599.450999999999</v>
      </c>
      <c r="E107">
        <v>2703.81</v>
      </c>
      <c r="F107">
        <v>2006.0440000000003</v>
      </c>
      <c r="G107">
        <v>0.74193231033245688</v>
      </c>
      <c r="H107">
        <v>7.5668813439303997E-2</v>
      </c>
      <c r="I107">
        <v>0.23309810093598396</v>
      </c>
      <c r="J107">
        <v>0.17831900203374765</v>
      </c>
      <c r="K107">
        <v>0.17294301256154282</v>
      </c>
      <c r="L107">
        <v>0.19620021528735856</v>
      </c>
    </row>
    <row r="108" spans="1:12" x14ac:dyDescent="0.35">
      <c r="A108" t="s">
        <v>260</v>
      </c>
      <c r="B108" t="s">
        <v>99</v>
      </c>
      <c r="C108">
        <v>131</v>
      </c>
      <c r="D108">
        <v>26823.349999999995</v>
      </c>
      <c r="E108">
        <v>6832.3879999999999</v>
      </c>
      <c r="F108">
        <v>7258.652000000001</v>
      </c>
      <c r="G108">
        <v>1.0623887285089784</v>
      </c>
      <c r="H108">
        <v>7.3546857251817907E-2</v>
      </c>
      <c r="I108">
        <v>0.2547179230036517</v>
      </c>
      <c r="J108">
        <v>0.2520497279884058</v>
      </c>
      <c r="K108">
        <v>0.27060945034829736</v>
      </c>
      <c r="L108">
        <v>0.28303695628388165</v>
      </c>
    </row>
    <row r="109" spans="1:12" x14ac:dyDescent="0.35">
      <c r="A109" t="s">
        <v>233</v>
      </c>
      <c r="B109" t="s">
        <v>100</v>
      </c>
      <c r="C109">
        <v>37</v>
      </c>
      <c r="D109">
        <v>4473.2</v>
      </c>
      <c r="E109">
        <v>1170.9199999999998</v>
      </c>
      <c r="F109">
        <v>923.32600000000014</v>
      </c>
      <c r="G109">
        <v>0.78854746694906597</v>
      </c>
      <c r="H109">
        <v>7.0538391996600447E-2</v>
      </c>
      <c r="I109">
        <v>0.26176339086112849</v>
      </c>
      <c r="J109">
        <v>0.24704741381887582</v>
      </c>
      <c r="K109">
        <v>0.20641285880354113</v>
      </c>
      <c r="L109">
        <v>0.22082984048704127</v>
      </c>
    </row>
    <row r="110" spans="1:12" x14ac:dyDescent="0.35">
      <c r="A110" t="s">
        <v>260</v>
      </c>
      <c r="B110" t="s">
        <v>101</v>
      </c>
      <c r="C110">
        <v>35</v>
      </c>
      <c r="D110">
        <v>17970.402000000002</v>
      </c>
      <c r="E110">
        <v>4707.1689999999999</v>
      </c>
      <c r="F110">
        <v>3679.7110000000002</v>
      </c>
      <c r="G110">
        <v>0.78172485415331383</v>
      </c>
      <c r="H110">
        <v>6.4107167600850154E-2</v>
      </c>
      <c r="I110">
        <v>0.26194010573608756</v>
      </c>
      <c r="J110">
        <v>0.26554748881153656</v>
      </c>
      <c r="K110">
        <v>0.20476509095344667</v>
      </c>
      <c r="L110">
        <v>0.20617370658561016</v>
      </c>
    </row>
    <row r="111" spans="1:12" x14ac:dyDescent="0.35">
      <c r="A111" t="s">
        <v>235</v>
      </c>
      <c r="B111" t="s">
        <v>102</v>
      </c>
      <c r="C111">
        <v>40</v>
      </c>
      <c r="D111">
        <v>2949.5749999999998</v>
      </c>
      <c r="E111">
        <v>896.44999999999993</v>
      </c>
      <c r="F111">
        <v>872.26700000000005</v>
      </c>
      <c r="G111">
        <v>0.97302359306152053</v>
      </c>
      <c r="H111">
        <v>6.3760095037404457E-2</v>
      </c>
      <c r="I111">
        <v>0.30392514175771085</v>
      </c>
      <c r="J111">
        <v>0.33122955010864319</v>
      </c>
      <c r="K111">
        <v>0.2957263334548198</v>
      </c>
      <c r="L111">
        <v>0.3116787661298881</v>
      </c>
    </row>
    <row r="112" spans="1:12" x14ac:dyDescent="0.35">
      <c r="A112" t="s">
        <v>236</v>
      </c>
      <c r="B112" t="s">
        <v>103</v>
      </c>
      <c r="C112">
        <v>24</v>
      </c>
      <c r="D112">
        <v>47.92</v>
      </c>
      <c r="E112">
        <v>15.468</v>
      </c>
      <c r="F112">
        <v>31.059000000000005</v>
      </c>
      <c r="G112">
        <v>2.0079519006982158</v>
      </c>
      <c r="H112">
        <v>5.9802847456957048E-2</v>
      </c>
      <c r="I112">
        <v>0.32278797996661102</v>
      </c>
      <c r="J112" t="s">
        <v>95</v>
      </c>
      <c r="K112">
        <v>0.64814273789649424</v>
      </c>
      <c r="L112" t="s">
        <v>95</v>
      </c>
    </row>
    <row r="113" spans="1:12" x14ac:dyDescent="0.35">
      <c r="A113" t="s">
        <v>239</v>
      </c>
      <c r="B113" t="s">
        <v>104</v>
      </c>
      <c r="C113">
        <v>112</v>
      </c>
      <c r="D113">
        <v>8221.0710000000017</v>
      </c>
      <c r="E113">
        <v>1442.5849999999998</v>
      </c>
      <c r="F113">
        <v>1572.6209999999999</v>
      </c>
      <c r="G113">
        <v>1.0901409622309952</v>
      </c>
      <c r="H113">
        <v>5.9620068413511404E-2</v>
      </c>
      <c r="I113">
        <v>0.17547409577170658</v>
      </c>
      <c r="J113">
        <v>0.19520403062819025</v>
      </c>
      <c r="K113">
        <v>0.191291499611182</v>
      </c>
      <c r="L113">
        <v>0.22870664960866904</v>
      </c>
    </row>
    <row r="114" spans="1:12" x14ac:dyDescent="0.35">
      <c r="A114" t="s">
        <v>262</v>
      </c>
      <c r="B114" t="s">
        <v>105</v>
      </c>
      <c r="C114">
        <v>20</v>
      </c>
      <c r="D114">
        <v>265.61</v>
      </c>
      <c r="E114">
        <v>95.44</v>
      </c>
      <c r="F114">
        <v>17.510999999999999</v>
      </c>
      <c r="G114">
        <v>0.18347652975691534</v>
      </c>
      <c r="H114">
        <v>5.8002794303018058E-2</v>
      </c>
      <c r="I114">
        <v>0.35932382063928314</v>
      </c>
      <c r="J114">
        <v>0.32749201421022778</v>
      </c>
      <c r="K114">
        <v>6.592748766989194E-2</v>
      </c>
      <c r="L114">
        <v>7.4680461789755154E-2</v>
      </c>
    </row>
    <row r="115" spans="1:12" x14ac:dyDescent="0.35">
      <c r="A115" t="s">
        <v>259</v>
      </c>
      <c r="B115" t="s">
        <v>106</v>
      </c>
      <c r="C115">
        <v>90</v>
      </c>
      <c r="D115">
        <v>27460.817000000003</v>
      </c>
      <c r="E115">
        <v>8022.4330000000009</v>
      </c>
      <c r="F115">
        <v>6744.851999999999</v>
      </c>
      <c r="G115">
        <v>0.84074893489294311</v>
      </c>
      <c r="H115">
        <v>5.4484884133859358E-2</v>
      </c>
      <c r="I115">
        <v>0.2921410896114271</v>
      </c>
      <c r="J115">
        <v>0.29012253873548183</v>
      </c>
      <c r="K115">
        <v>0.24561730992927117</v>
      </c>
      <c r="L115">
        <v>0.25395623166919129</v>
      </c>
    </row>
    <row r="116" spans="1:12" x14ac:dyDescent="0.35">
      <c r="A116" t="s">
        <v>263</v>
      </c>
      <c r="B116" t="s">
        <v>107</v>
      </c>
      <c r="C116">
        <v>130</v>
      </c>
      <c r="D116">
        <v>13783.274000000001</v>
      </c>
      <c r="E116">
        <v>4052.6959999999995</v>
      </c>
      <c r="F116">
        <v>2969.5559999999996</v>
      </c>
      <c r="G116">
        <v>0.73273593676900517</v>
      </c>
      <c r="H116">
        <v>5.2670159272357069E-2</v>
      </c>
      <c r="I116">
        <v>0.29402999606624658</v>
      </c>
      <c r="J116">
        <v>0.47001404078675302</v>
      </c>
      <c r="K116">
        <v>0.2154463446057881</v>
      </c>
      <c r="L116">
        <v>0.40504082521743834</v>
      </c>
    </row>
    <row r="117" spans="1:12" x14ac:dyDescent="0.35">
      <c r="A117" t="s">
        <v>260</v>
      </c>
      <c r="B117" t="s">
        <v>108</v>
      </c>
      <c r="C117">
        <v>24</v>
      </c>
      <c r="D117">
        <v>33684.81</v>
      </c>
      <c r="E117">
        <v>10601.5</v>
      </c>
      <c r="F117">
        <v>7601.1229999999996</v>
      </c>
      <c r="G117">
        <v>0.71698561524312598</v>
      </c>
      <c r="H117">
        <v>5.2533669558107815E-2</v>
      </c>
      <c r="I117">
        <v>0.31472643010306428</v>
      </c>
      <c r="J117">
        <v>0.31568247502857844</v>
      </c>
      <c r="K117">
        <v>0.2256543231207182</v>
      </c>
      <c r="L117">
        <v>0.22587319705900677</v>
      </c>
    </row>
    <row r="118" spans="1:12" x14ac:dyDescent="0.35">
      <c r="A118" t="s">
        <v>236</v>
      </c>
      <c r="B118" t="s">
        <v>109</v>
      </c>
      <c r="C118">
        <v>118</v>
      </c>
      <c r="D118">
        <v>6591.947000000001</v>
      </c>
      <c r="E118">
        <v>1832.4680000000003</v>
      </c>
      <c r="F118">
        <v>2536.7240000000006</v>
      </c>
      <c r="G118">
        <v>1.3843210358925777</v>
      </c>
      <c r="H118">
        <v>5.0604905083211298E-2</v>
      </c>
      <c r="I118">
        <v>0.2779858515245951</v>
      </c>
      <c r="J118">
        <v>0.37855415349141636</v>
      </c>
      <c r="K118">
        <v>0.38482166194600781</v>
      </c>
      <c r="L118">
        <v>0.50164312424977686</v>
      </c>
    </row>
    <row r="119" spans="1:12" x14ac:dyDescent="0.35">
      <c r="A119" t="s">
        <v>236</v>
      </c>
      <c r="B119" t="s">
        <v>110</v>
      </c>
      <c r="C119">
        <v>58</v>
      </c>
      <c r="D119">
        <v>71450.618999999977</v>
      </c>
      <c r="E119">
        <v>17154.729000000003</v>
      </c>
      <c r="F119">
        <v>13541.975000000002</v>
      </c>
      <c r="G119">
        <v>0.78940186114277877</v>
      </c>
      <c r="H119">
        <v>5.0338366458315402E-2</v>
      </c>
      <c r="I119">
        <v>0.2400920977325614</v>
      </c>
      <c r="J119">
        <v>0.23913641800975374</v>
      </c>
      <c r="K119">
        <v>0.18952914879575791</v>
      </c>
      <c r="L119">
        <v>0.19170541977222375</v>
      </c>
    </row>
    <row r="120" spans="1:12" x14ac:dyDescent="0.35">
      <c r="A120" t="s">
        <v>263</v>
      </c>
      <c r="B120" t="s">
        <v>111</v>
      </c>
      <c r="C120">
        <v>30</v>
      </c>
      <c r="D120">
        <v>2339.8499999999995</v>
      </c>
      <c r="E120">
        <v>113.12200000000001</v>
      </c>
      <c r="F120">
        <v>14.849</v>
      </c>
      <c r="G120">
        <v>0.13126535952334645</v>
      </c>
      <c r="H120">
        <v>4.9422142800713907E-2</v>
      </c>
      <c r="I120">
        <v>4.8345834134666768E-2</v>
      </c>
      <c r="J120" t="s">
        <v>95</v>
      </c>
      <c r="K120">
        <v>6.3461332991431091E-3</v>
      </c>
      <c r="L120">
        <v>8.526900306070298E-3</v>
      </c>
    </row>
    <row r="121" spans="1:12" x14ac:dyDescent="0.35">
      <c r="A121" t="s">
        <v>238</v>
      </c>
      <c r="B121" t="s">
        <v>112</v>
      </c>
      <c r="C121">
        <v>16</v>
      </c>
      <c r="D121">
        <v>4735.8099999999995</v>
      </c>
      <c r="E121">
        <v>1220.8</v>
      </c>
      <c r="F121">
        <v>10.494</v>
      </c>
      <c r="G121">
        <v>8.5960026212319792E-3</v>
      </c>
      <c r="H121">
        <v>4.8372163749564705E-2</v>
      </c>
      <c r="I121">
        <v>0.2577806119755649</v>
      </c>
      <c r="J121">
        <v>0.23291646129525728</v>
      </c>
      <c r="K121">
        <v>2.2158828162447399E-3</v>
      </c>
      <c r="L121">
        <v>2.6800011236901987E-3</v>
      </c>
    </row>
    <row r="122" spans="1:12" x14ac:dyDescent="0.35">
      <c r="A122" t="s">
        <v>239</v>
      </c>
      <c r="B122" t="s">
        <v>113</v>
      </c>
      <c r="C122">
        <v>251</v>
      </c>
      <c r="D122">
        <v>18235.940000000002</v>
      </c>
      <c r="E122">
        <v>2887.8080000000009</v>
      </c>
      <c r="F122">
        <v>5131.318000000002</v>
      </c>
      <c r="G122">
        <v>1.7768902918753602</v>
      </c>
      <c r="H122">
        <v>4.7892737399248736E-2</v>
      </c>
      <c r="I122">
        <v>0.15835805557596705</v>
      </c>
      <c r="J122">
        <v>0.17879925288535148</v>
      </c>
      <c r="K122">
        <v>0.28138489159319463</v>
      </c>
      <c r="L122">
        <v>0.33853297701278601</v>
      </c>
    </row>
    <row r="123" spans="1:12" x14ac:dyDescent="0.35">
      <c r="A123" t="s">
        <v>235</v>
      </c>
      <c r="B123" t="s">
        <v>114</v>
      </c>
      <c r="C123">
        <v>87</v>
      </c>
      <c r="D123">
        <v>4179.6100000000006</v>
      </c>
      <c r="E123">
        <v>1492.4559999999999</v>
      </c>
      <c r="F123">
        <v>1200.4780000000003</v>
      </c>
      <c r="G123">
        <v>0.80436408175517426</v>
      </c>
      <c r="H123">
        <v>4.4506467120786625E-2</v>
      </c>
      <c r="I123">
        <v>0.35708020604793261</v>
      </c>
      <c r="J123">
        <v>0.40387683930089463</v>
      </c>
      <c r="K123">
        <v>0.28722249205069378</v>
      </c>
      <c r="L123">
        <v>0.32856519613826879</v>
      </c>
    </row>
    <row r="124" spans="1:12" x14ac:dyDescent="0.35">
      <c r="A124" t="s">
        <v>236</v>
      </c>
      <c r="B124" t="s">
        <v>115</v>
      </c>
      <c r="C124">
        <v>255</v>
      </c>
      <c r="D124">
        <v>46728.208999999981</v>
      </c>
      <c r="E124">
        <v>6726.5700000000015</v>
      </c>
      <c r="F124">
        <v>7095.8269999999984</v>
      </c>
      <c r="G124">
        <v>1.0548952883862053</v>
      </c>
      <c r="H124">
        <v>3.9808396003550434E-2</v>
      </c>
      <c r="I124">
        <v>0.14395094834471409</v>
      </c>
      <c r="J124">
        <v>0.16953592548519497</v>
      </c>
      <c r="K124">
        <v>0.15185317716756491</v>
      </c>
      <c r="L124">
        <v>0.18131521125040284</v>
      </c>
    </row>
    <row r="125" spans="1:12" x14ac:dyDescent="0.35">
      <c r="A125" t="s">
        <v>236</v>
      </c>
      <c r="B125" t="s">
        <v>116</v>
      </c>
      <c r="C125">
        <v>305</v>
      </c>
      <c r="D125">
        <v>50408.245999999992</v>
      </c>
      <c r="E125">
        <v>7976.7480000000032</v>
      </c>
      <c r="F125">
        <v>5040.0410000000002</v>
      </c>
      <c r="G125">
        <v>0.63184157253055984</v>
      </c>
      <c r="H125">
        <v>2.5022189496399477E-2</v>
      </c>
      <c r="I125">
        <v>0.15824291922396991</v>
      </c>
      <c r="J125">
        <v>4.6599148109518297E-2</v>
      </c>
      <c r="K125">
        <v>9.9984454924299512E-2</v>
      </c>
      <c r="L125">
        <v>0.11015914807454741</v>
      </c>
    </row>
    <row r="126" spans="1:12" x14ac:dyDescent="0.35">
      <c r="A126" t="s">
        <v>263</v>
      </c>
      <c r="B126" t="s">
        <v>117</v>
      </c>
      <c r="C126">
        <v>22</v>
      </c>
      <c r="D126">
        <v>178.92999999999998</v>
      </c>
      <c r="E126">
        <v>32.338999999999999</v>
      </c>
      <c r="F126">
        <v>19.901</v>
      </c>
      <c r="G126">
        <v>0.61538699403197383</v>
      </c>
      <c r="H126">
        <v>2.4120092157168094E-2</v>
      </c>
      <c r="I126">
        <v>0.18073548314983515</v>
      </c>
      <c r="J126" t="s">
        <v>95</v>
      </c>
      <c r="K126">
        <v>0.1112222656904935</v>
      </c>
      <c r="L126" t="s">
        <v>95</v>
      </c>
    </row>
    <row r="127" spans="1:12" x14ac:dyDescent="0.35">
      <c r="A127" t="s">
        <v>236</v>
      </c>
      <c r="B127" t="s">
        <v>118</v>
      </c>
      <c r="C127">
        <v>13</v>
      </c>
      <c r="D127">
        <v>2800.1869999999999</v>
      </c>
      <c r="E127">
        <v>390</v>
      </c>
      <c r="F127">
        <v>182.37</v>
      </c>
      <c r="G127">
        <v>0.4676153846153846</v>
      </c>
      <c r="H127">
        <v>2.2138327611478961E-2</v>
      </c>
      <c r="I127">
        <v>0.13927641261101492</v>
      </c>
      <c r="J127">
        <v>0.14093170459141435</v>
      </c>
      <c r="K127">
        <v>6.512779325095075E-2</v>
      </c>
      <c r="L127">
        <v>6.5447060085906214E-2</v>
      </c>
    </row>
    <row r="128" spans="1:12" x14ac:dyDescent="0.35">
      <c r="A128" t="s">
        <v>263</v>
      </c>
      <c r="B128" t="s">
        <v>119</v>
      </c>
      <c r="C128">
        <v>311</v>
      </c>
      <c r="D128">
        <v>20708.502</v>
      </c>
      <c r="E128">
        <v>1068.8239999999996</v>
      </c>
      <c r="F128">
        <v>1728.4739999999995</v>
      </c>
      <c r="G128">
        <v>1.6171736413104496</v>
      </c>
      <c r="H128">
        <v>2.1840447167455472E-2</v>
      </c>
      <c r="I128">
        <v>5.1612811008734459E-2</v>
      </c>
      <c r="J128" t="s">
        <v>95</v>
      </c>
      <c r="K128">
        <v>8.3466877517263172E-2</v>
      </c>
      <c r="L128" t="s">
        <v>95</v>
      </c>
    </row>
    <row r="129" spans="1:24" x14ac:dyDescent="0.35">
      <c r="A129" t="s">
        <v>233</v>
      </c>
      <c r="B129" t="s">
        <v>120</v>
      </c>
      <c r="C129">
        <v>111</v>
      </c>
      <c r="D129">
        <v>521.52499999999998</v>
      </c>
      <c r="E129">
        <v>185.76</v>
      </c>
      <c r="F129">
        <v>215.53799999999998</v>
      </c>
      <c r="G129">
        <v>1.1603036175710595</v>
      </c>
      <c r="H129">
        <v>2.1564068485459217E-2</v>
      </c>
      <c r="I129">
        <v>0.35618618474665642</v>
      </c>
      <c r="J129">
        <v>1.4425817318362719</v>
      </c>
      <c r="K129">
        <v>0.41328411869037918</v>
      </c>
      <c r="L129">
        <v>0.65530797084925707</v>
      </c>
    </row>
    <row r="130" spans="1:24" x14ac:dyDescent="0.35">
      <c r="A130" t="s">
        <v>239</v>
      </c>
      <c r="B130" t="s">
        <v>121</v>
      </c>
      <c r="C130">
        <v>185</v>
      </c>
      <c r="D130">
        <v>45695.910999999986</v>
      </c>
      <c r="E130">
        <v>8867.0860000000011</v>
      </c>
      <c r="F130">
        <v>10490.809000000003</v>
      </c>
      <c r="G130">
        <v>1.1831179938933716</v>
      </c>
      <c r="H130">
        <v>2.1132187170676182E-2</v>
      </c>
      <c r="I130">
        <v>0.19404550223323053</v>
      </c>
      <c r="J130">
        <v>0.21689516569865688</v>
      </c>
      <c r="K130">
        <v>0.22957872532621149</v>
      </c>
      <c r="L130">
        <v>0.25936801364294199</v>
      </c>
    </row>
    <row r="131" spans="1:24" x14ac:dyDescent="0.35">
      <c r="A131" t="s">
        <v>262</v>
      </c>
      <c r="B131" t="s">
        <v>122</v>
      </c>
      <c r="C131">
        <v>244</v>
      </c>
      <c r="D131">
        <v>42640.07900000002</v>
      </c>
      <c r="E131">
        <v>952.91399999999999</v>
      </c>
      <c r="F131">
        <v>1382.7110000000005</v>
      </c>
      <c r="G131">
        <v>1.4510344060429383</v>
      </c>
      <c r="H131">
        <v>1.959011630449543E-2</v>
      </c>
      <c r="I131">
        <v>2.2347847901501298E-2</v>
      </c>
      <c r="J131" t="s">
        <v>95</v>
      </c>
      <c r="K131">
        <v>3.2427496206092858E-2</v>
      </c>
      <c r="L131">
        <v>3.3818109520838587E-2</v>
      </c>
    </row>
    <row r="132" spans="1:24" x14ac:dyDescent="0.35">
      <c r="A132" t="s">
        <v>233</v>
      </c>
      <c r="B132" t="s">
        <v>123</v>
      </c>
      <c r="C132">
        <v>102</v>
      </c>
      <c r="D132">
        <v>5153.5779999999995</v>
      </c>
      <c r="E132">
        <v>2180.1999999999998</v>
      </c>
      <c r="F132">
        <v>880.14299999999992</v>
      </c>
      <c r="G132">
        <v>0.40369828456104945</v>
      </c>
      <c r="H132">
        <v>1.6599829891674158E-2</v>
      </c>
      <c r="I132">
        <v>0.42304589161161432</v>
      </c>
      <c r="J132">
        <v>0.460793009531692</v>
      </c>
      <c r="K132">
        <v>0.17078290073420835</v>
      </c>
      <c r="L132">
        <v>0.18507880552723741</v>
      </c>
    </row>
    <row r="133" spans="1:24" x14ac:dyDescent="0.35">
      <c r="A133" t="s">
        <v>239</v>
      </c>
      <c r="B133" t="s">
        <v>124</v>
      </c>
      <c r="C133">
        <v>459</v>
      </c>
      <c r="D133">
        <v>46429.33400000001</v>
      </c>
      <c r="E133">
        <v>9594.3410000000003</v>
      </c>
      <c r="F133">
        <v>9801.7610000000041</v>
      </c>
      <c r="G133">
        <v>1.0216189939465361</v>
      </c>
      <c r="H133">
        <v>1.3631845747389628E-2</v>
      </c>
      <c r="I133">
        <v>0.20664395056797494</v>
      </c>
      <c r="J133">
        <v>0.36448510677768275</v>
      </c>
      <c r="K133">
        <v>0.21111138488439232</v>
      </c>
      <c r="L133">
        <v>0.40157517832880041</v>
      </c>
    </row>
    <row r="135" spans="1:24" ht="74" x14ac:dyDescent="0.35">
      <c r="N135" s="13" t="s">
        <v>259</v>
      </c>
      <c r="O135" s="13" t="s">
        <v>260</v>
      </c>
      <c r="P135" s="13" t="s">
        <v>234</v>
      </c>
      <c r="Q135" s="13" t="s">
        <v>261</v>
      </c>
      <c r="R135" s="13" t="s">
        <v>235</v>
      </c>
      <c r="S135" s="13" t="s">
        <v>233</v>
      </c>
      <c r="T135" s="13" t="s">
        <v>892</v>
      </c>
      <c r="U135" s="13" t="s">
        <v>238</v>
      </c>
      <c r="V135" s="13" t="s">
        <v>262</v>
      </c>
      <c r="W135" s="13" t="s">
        <v>242</v>
      </c>
      <c r="X135" s="13" t="s">
        <v>263</v>
      </c>
    </row>
    <row r="136" spans="1:24" x14ac:dyDescent="0.35">
      <c r="N136">
        <f>SUMIF($A$38:$A$133,N135,$E$38:$E$133)/SUMIF($A$38:$A$133,N135,$D$38:$D$133)*100</f>
        <v>29.639278587246377</v>
      </c>
      <c r="O136">
        <f t="shared" ref="O136:X136" si="0">SUMIF($A$38:$A$133,O135,$E$38:$E$133)/SUMIF($A$38:$A$133,O135,$D$38:$D$133)*100</f>
        <v>29.738386892845082</v>
      </c>
      <c r="P136">
        <f t="shared" si="0"/>
        <v>29.003384677485585</v>
      </c>
      <c r="Q136">
        <f t="shared" si="0"/>
        <v>23.273102366973795</v>
      </c>
      <c r="R136">
        <f t="shared" si="0"/>
        <v>31.928769902380033</v>
      </c>
      <c r="S136">
        <f t="shared" si="0"/>
        <v>27.017544897781875</v>
      </c>
      <c r="T136" t="e">
        <f t="shared" si="0"/>
        <v>#DIV/0!</v>
      </c>
      <c r="U136">
        <f t="shared" si="0"/>
        <v>30.115449045571431</v>
      </c>
      <c r="V136">
        <f t="shared" si="0"/>
        <v>4.134307362566183</v>
      </c>
      <c r="W136">
        <f t="shared" si="0"/>
        <v>30.664941147654524</v>
      </c>
      <c r="X136">
        <f t="shared" si="0"/>
        <v>16.504124636721858</v>
      </c>
    </row>
    <row r="137" spans="1:24" x14ac:dyDescent="0.35">
      <c r="D137">
        <f>D131+D114+D92+D74</f>
        <v>45929.217000000019</v>
      </c>
      <c r="E137">
        <f>E131+E114+E92+E74</f>
        <v>1898.855</v>
      </c>
      <c r="F137">
        <f>E137/D137*100</f>
        <v>4.1343073625661839</v>
      </c>
    </row>
    <row r="140" spans="1:24" x14ac:dyDescent="0.35">
      <c r="N140" t="s">
        <v>288</v>
      </c>
      <c r="O140" t="s">
        <v>263</v>
      </c>
      <c r="P140" t="s">
        <v>892</v>
      </c>
      <c r="Q140" t="s">
        <v>239</v>
      </c>
      <c r="R140" t="s">
        <v>233</v>
      </c>
      <c r="S140" t="s">
        <v>234</v>
      </c>
      <c r="T140" t="s">
        <v>240</v>
      </c>
      <c r="U140" t="s">
        <v>237</v>
      </c>
      <c r="V140" t="s">
        <v>238</v>
      </c>
      <c r="W140" t="s">
        <v>883</v>
      </c>
      <c r="X140" t="s">
        <v>235</v>
      </c>
    </row>
    <row r="141" spans="1:24" x14ac:dyDescent="0.35">
      <c r="N141">
        <v>4.134307362566183</v>
      </c>
      <c r="O141">
        <v>16.504124636721858</v>
      </c>
      <c r="P141">
        <v>20.289457533402935</v>
      </c>
      <c r="Q141">
        <v>23.273102366973795</v>
      </c>
      <c r="R141">
        <v>27.017544897781875</v>
      </c>
      <c r="S141">
        <v>29.003384677485585</v>
      </c>
      <c r="T141">
        <v>29.639278587246377</v>
      </c>
      <c r="U141">
        <v>29.738386892845082</v>
      </c>
      <c r="V141">
        <v>30.115449045571431</v>
      </c>
      <c r="W141">
        <v>30.664941147654524</v>
      </c>
      <c r="X141">
        <v>31.928769902380033</v>
      </c>
    </row>
    <row r="149" spans="13:13" x14ac:dyDescent="0.35">
      <c r="M149" t="s">
        <v>877</v>
      </c>
    </row>
    <row r="165" spans="13:13" x14ac:dyDescent="0.35">
      <c r="M165" s="76" t="s">
        <v>878</v>
      </c>
    </row>
  </sheetData>
  <sortState columnSort="1" ref="N140:X141">
    <sortCondition ref="N141:X141"/>
  </sortState>
  <pageMargins left="0.7" right="0.7" top="0.75" bottom="0.75" header="0.3" footer="0.3"/>
  <pageSetup paperSize="22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D64DEC-9120-41F7-A714-7D36BF5660F1}">
  <dimension ref="B1:B21"/>
  <sheetViews>
    <sheetView workbookViewId="0">
      <selection activeCell="B1" sqref="B1"/>
    </sheetView>
  </sheetViews>
  <sheetFormatPr defaultColWidth="11.54296875" defaultRowHeight="14.5" x14ac:dyDescent="0.35"/>
  <sheetData>
    <row r="1" spans="2:2" ht="15" x14ac:dyDescent="0.35">
      <c r="B1" s="142" t="s">
        <v>1069</v>
      </c>
    </row>
    <row r="20" spans="2:2" x14ac:dyDescent="0.35">
      <c r="B20" s="138" t="s">
        <v>889</v>
      </c>
    </row>
    <row r="21" spans="2:2" x14ac:dyDescent="0.35">
      <c r="B21" s="82" t="s">
        <v>894</v>
      </c>
    </row>
  </sheetData>
  <pageMargins left="0.7" right="0.7" top="0.75" bottom="0.75" header="0.3" footer="0.3"/>
  <pageSetup paperSize="22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9503F5-E3EB-47A4-82B1-612431E1430C}">
  <dimension ref="B1:J23"/>
  <sheetViews>
    <sheetView workbookViewId="0">
      <selection activeCell="G37" sqref="G37"/>
    </sheetView>
  </sheetViews>
  <sheetFormatPr defaultColWidth="11.453125" defaultRowHeight="14.5" x14ac:dyDescent="0.35"/>
  <sheetData>
    <row r="1" spans="2:10" ht="15" x14ac:dyDescent="0.35">
      <c r="B1" s="142" t="s">
        <v>1070</v>
      </c>
    </row>
    <row r="2" spans="2:10" x14ac:dyDescent="0.35">
      <c r="B2" s="109"/>
      <c r="C2" s="109"/>
      <c r="D2" s="109"/>
      <c r="E2" s="109"/>
      <c r="F2" s="109"/>
      <c r="G2" s="109"/>
      <c r="H2" s="109"/>
      <c r="I2" s="109"/>
      <c r="J2" s="109"/>
    </row>
    <row r="3" spans="2:10" x14ac:dyDescent="0.35">
      <c r="B3" s="109"/>
      <c r="C3" s="109"/>
      <c r="D3" s="109"/>
      <c r="E3" s="109"/>
      <c r="F3" s="109"/>
      <c r="G3" s="109"/>
      <c r="H3" s="109"/>
      <c r="I3" s="109"/>
      <c r="J3" s="109"/>
    </row>
    <row r="4" spans="2:10" x14ac:dyDescent="0.35">
      <c r="B4" s="109"/>
      <c r="C4" s="109"/>
      <c r="D4" s="109"/>
      <c r="E4" s="109"/>
      <c r="F4" s="109"/>
      <c r="G4" s="109"/>
      <c r="H4" s="109"/>
      <c r="I4" s="109"/>
      <c r="J4" s="109"/>
    </row>
    <row r="5" spans="2:10" x14ac:dyDescent="0.35">
      <c r="B5" s="109"/>
      <c r="C5" s="109"/>
      <c r="D5" s="109"/>
      <c r="E5" s="109"/>
      <c r="F5" s="109"/>
      <c r="G5" s="109"/>
      <c r="H5" s="109"/>
      <c r="I5" s="109"/>
      <c r="J5" s="109"/>
    </row>
    <row r="6" spans="2:10" x14ac:dyDescent="0.35">
      <c r="B6" s="109"/>
      <c r="C6" s="109"/>
      <c r="D6" s="109"/>
      <c r="E6" s="109"/>
      <c r="F6" s="109"/>
      <c r="G6" s="109"/>
      <c r="H6" s="109"/>
      <c r="I6" s="109"/>
      <c r="J6" s="109"/>
    </row>
    <row r="7" spans="2:10" x14ac:dyDescent="0.35">
      <c r="B7" s="109"/>
      <c r="C7" s="109"/>
      <c r="D7" s="109"/>
      <c r="E7" s="109"/>
      <c r="F7" s="109"/>
      <c r="G7" s="109"/>
      <c r="H7" s="109"/>
      <c r="I7" s="109"/>
      <c r="J7" s="109"/>
    </row>
    <row r="8" spans="2:10" x14ac:dyDescent="0.35">
      <c r="B8" s="109"/>
      <c r="C8" s="109"/>
      <c r="D8" s="109"/>
      <c r="E8" s="109"/>
      <c r="F8" s="109"/>
      <c r="G8" s="109"/>
      <c r="H8" s="109"/>
      <c r="I8" s="109"/>
      <c r="J8" s="109"/>
    </row>
    <row r="9" spans="2:10" x14ac:dyDescent="0.35">
      <c r="B9" s="109"/>
      <c r="C9" s="109"/>
      <c r="D9" s="109"/>
      <c r="E9" s="109"/>
      <c r="F9" s="109"/>
      <c r="G9" s="109"/>
      <c r="H9" s="109"/>
      <c r="I9" s="109"/>
      <c r="J9" s="109"/>
    </row>
    <row r="10" spans="2:10" x14ac:dyDescent="0.35">
      <c r="B10" s="109"/>
      <c r="C10" s="109"/>
      <c r="D10" s="109"/>
      <c r="E10" s="109"/>
      <c r="F10" s="109"/>
      <c r="G10" s="109"/>
      <c r="H10" s="109"/>
      <c r="I10" s="109"/>
      <c r="J10" s="109"/>
    </row>
    <row r="11" spans="2:10" x14ac:dyDescent="0.35">
      <c r="B11" s="109"/>
      <c r="C11" s="109"/>
      <c r="D11" s="109"/>
      <c r="E11" s="109"/>
      <c r="F11" s="109"/>
      <c r="G11" s="109"/>
      <c r="H11" s="109"/>
      <c r="I11" s="109"/>
      <c r="J11" s="109"/>
    </row>
    <row r="12" spans="2:10" x14ac:dyDescent="0.35">
      <c r="B12" s="109"/>
      <c r="C12" s="109"/>
      <c r="D12" s="109"/>
      <c r="E12" s="109"/>
      <c r="F12" s="109"/>
      <c r="G12" s="109"/>
      <c r="H12" s="109"/>
      <c r="I12" s="109"/>
      <c r="J12" s="109"/>
    </row>
    <row r="13" spans="2:10" x14ac:dyDescent="0.35">
      <c r="B13" s="109"/>
      <c r="C13" s="109"/>
      <c r="D13" s="109"/>
      <c r="E13" s="109"/>
      <c r="F13" s="109"/>
      <c r="G13" s="109"/>
      <c r="H13" s="109"/>
      <c r="I13" s="109"/>
      <c r="J13" s="109"/>
    </row>
    <row r="14" spans="2:10" x14ac:dyDescent="0.35">
      <c r="B14" s="109"/>
      <c r="C14" s="109"/>
      <c r="D14" s="109"/>
      <c r="E14" s="109"/>
      <c r="F14" s="109"/>
      <c r="G14" s="109"/>
      <c r="H14" s="109"/>
      <c r="I14" s="109"/>
      <c r="J14" s="109"/>
    </row>
    <row r="15" spans="2:10" x14ac:dyDescent="0.35">
      <c r="B15" s="109"/>
      <c r="C15" s="109"/>
      <c r="D15" s="109"/>
      <c r="E15" s="109"/>
      <c r="F15" s="109"/>
      <c r="G15" s="109"/>
      <c r="H15" s="109"/>
      <c r="I15" s="109"/>
      <c r="J15" s="109"/>
    </row>
    <row r="16" spans="2:10" x14ac:dyDescent="0.35">
      <c r="B16" s="109"/>
      <c r="C16" s="109"/>
      <c r="D16" s="109"/>
      <c r="E16" s="109"/>
      <c r="F16" s="109"/>
      <c r="G16" s="109"/>
      <c r="H16" s="109"/>
      <c r="I16" s="109"/>
      <c r="J16" s="109"/>
    </row>
    <row r="17" spans="2:10" x14ac:dyDescent="0.35">
      <c r="B17" s="109"/>
      <c r="C17" s="109"/>
      <c r="D17" s="109"/>
      <c r="E17" s="109"/>
      <c r="F17" s="109"/>
      <c r="G17" s="109"/>
      <c r="H17" s="109"/>
      <c r="I17" s="109"/>
      <c r="J17" s="109"/>
    </row>
    <row r="18" spans="2:10" x14ac:dyDescent="0.35">
      <c r="B18" s="109"/>
      <c r="C18" s="109"/>
      <c r="D18" s="109"/>
      <c r="E18" s="109"/>
      <c r="F18" s="109"/>
      <c r="G18" s="109"/>
      <c r="H18" s="109"/>
      <c r="I18" s="109"/>
      <c r="J18" s="109"/>
    </row>
    <row r="19" spans="2:10" x14ac:dyDescent="0.35">
      <c r="B19" s="109"/>
      <c r="C19" s="109"/>
      <c r="D19" s="109"/>
      <c r="E19" s="109"/>
      <c r="F19" s="109"/>
      <c r="G19" s="109"/>
      <c r="H19" s="109"/>
      <c r="I19" s="109"/>
      <c r="J19" s="109"/>
    </row>
    <row r="20" spans="2:10" x14ac:dyDescent="0.35">
      <c r="B20" s="109"/>
      <c r="C20" s="109"/>
      <c r="D20" s="109"/>
      <c r="E20" s="109"/>
      <c r="F20" s="109"/>
      <c r="G20" s="109"/>
      <c r="H20" s="109"/>
      <c r="I20" s="109"/>
      <c r="J20" s="109"/>
    </row>
    <row r="21" spans="2:10" x14ac:dyDescent="0.35">
      <c r="B21" s="109"/>
      <c r="C21" s="109"/>
      <c r="D21" s="109"/>
      <c r="E21" s="109"/>
      <c r="F21" s="109"/>
      <c r="G21" s="109"/>
      <c r="H21" s="109"/>
      <c r="I21" s="109"/>
      <c r="J21" s="109"/>
    </row>
    <row r="22" spans="2:10" x14ac:dyDescent="0.35">
      <c r="C22" s="138" t="s">
        <v>889</v>
      </c>
    </row>
    <row r="23" spans="2:10" x14ac:dyDescent="0.35">
      <c r="C23" s="76" t="s">
        <v>893</v>
      </c>
    </row>
  </sheetData>
  <pageMargins left="0.7" right="0.7" top="0.75" bottom="0.75" header="0.3" footer="0.3"/>
  <pageSetup paperSize="22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D6AAE7-F359-4C49-9C2D-F39B04E0452E}">
  <dimension ref="B1:B22"/>
  <sheetViews>
    <sheetView workbookViewId="0">
      <selection activeCell="C25" sqref="C25"/>
    </sheetView>
  </sheetViews>
  <sheetFormatPr defaultColWidth="11.453125" defaultRowHeight="14.5" x14ac:dyDescent="0.35"/>
  <sheetData>
    <row r="1" spans="2:2" ht="15" x14ac:dyDescent="0.35">
      <c r="B1" s="142" t="s">
        <v>1071</v>
      </c>
    </row>
    <row r="21" spans="2:2" x14ac:dyDescent="0.35">
      <c r="B21" s="138" t="s">
        <v>889</v>
      </c>
    </row>
    <row r="22" spans="2:2" x14ac:dyDescent="0.35">
      <c r="B22" s="76" t="s">
        <v>895</v>
      </c>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D35DAA-83BE-4686-8D21-96AC34C717A5}">
  <dimension ref="B1:B25"/>
  <sheetViews>
    <sheetView workbookViewId="0">
      <selection activeCell="B1" sqref="B1"/>
    </sheetView>
  </sheetViews>
  <sheetFormatPr defaultColWidth="11.453125" defaultRowHeight="14.5" x14ac:dyDescent="0.35"/>
  <sheetData>
    <row r="1" spans="2:2" ht="15" x14ac:dyDescent="0.35">
      <c r="B1" s="142" t="s">
        <v>1073</v>
      </c>
    </row>
    <row r="24" spans="2:2" x14ac:dyDescent="0.35">
      <c r="B24" s="138" t="s">
        <v>889</v>
      </c>
    </row>
    <row r="25" spans="2:2" x14ac:dyDescent="0.35">
      <c r="B25" s="76" t="s">
        <v>893</v>
      </c>
    </row>
  </sheetData>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ED6ECC-4498-4509-98DC-2BD528393D56}">
  <dimension ref="B3:B25"/>
  <sheetViews>
    <sheetView workbookViewId="0">
      <selection activeCell="B3" sqref="B3"/>
    </sheetView>
  </sheetViews>
  <sheetFormatPr defaultColWidth="11.453125" defaultRowHeight="14.5" x14ac:dyDescent="0.35"/>
  <sheetData>
    <row r="3" spans="2:2" ht="15" x14ac:dyDescent="0.35">
      <c r="B3" s="142" t="s">
        <v>1072</v>
      </c>
    </row>
    <row r="24" spans="2:2" x14ac:dyDescent="0.35">
      <c r="B24" s="138" t="s">
        <v>889</v>
      </c>
    </row>
    <row r="25" spans="2:2" x14ac:dyDescent="0.35">
      <c r="B25" s="76" t="s">
        <v>895</v>
      </c>
    </row>
  </sheetData>
  <pageMargins left="0.7" right="0.7" top="0.75" bottom="0.75" header="0.3" footer="0.3"/>
  <pageSetup paperSize="22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y 4 K S T B q V 7 F m n A A A A + Q A A A B I A H A B D b 2 5 m a W c v U G F j a 2 F n Z S 5 4 b W w g o h g A K K A U A A A A A A A A A A A A A A A A A A A A A A A A A A A A h Y / R C o I w G I V f R X b v N i d G y O + 8 6 D Y h k K L b M Z e O d I a b z X f r o k f q F R L K 6 q 7 L c / g O f O d x u 0 M + d W 1 w V Y P V v c l Q h C k K l J F 9 p U 2 d o d G d w j X K O e y E P I t a B T N s b D p Z n a H G u U t K i P c e + x j 3 Q 0 0 Y p R E 5 F t t S N q o T o T b W C S M V + q y q / y v E 4 f C S 4 Q w n K 5 x Q F u M o o g z I 0 k O h z Z d h s z K m Q H 5 K 2 I y t G w f F l Q n 3 J Z A l A n n f 4 E 9 Q S w M E F A A C A A g A y 4 K S T 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M u C k k w o i k e 4 D g A A A B E A A A A T A B w A R m 9 y b X V s Y X M v U 2 V j d G l v b j E u b S C i G A A o o B Q A A A A A A A A A A A A A A A A A A A A A A A A A A A A r T k 0 u y c z P U w i G 0 I b W A F B L A Q I t A B Q A A g A I A M u C k k w a l e x Z p w A A A P k A A A A S A A A A A A A A A A A A A A A A A A A A A A B D b 2 5 m a W c v U G F j a 2 F n Z S 5 4 b W x Q S w E C L Q A U A A I A C A D L g p J M D 8 r p q 6 Q A A A D p A A A A E w A A A A A A A A A A A A A A A A D z A A A A W 0 N v b n R l b n R f V H l w Z X N d L n h t b F B L A Q I t A B Q A A g A I A M u C k k w 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D R J Y a H F 0 J 1 S 6 5 I 0 K a e 5 W f x A A A A A A I A A A A A A A N m A A D A A A A A E A A A A H H u I N 0 / 0 5 n + q U J s b b L H J l c A A A A A B I A A A K A A A A A Q A A A A 6 n k 3 D X G 1 e g v M 9 4 Y B M 0 p k J V A A A A B D w P 9 r o e J a I O X g 5 y d d i 6 h D z k 0 C j q 3 7 S 1 z N f G X t U U M L A H Q 1 Q y j L 4 l 7 U i c J 1 6 r n h Y 8 E / k R 4 S F b C V i N g z 2 p h w z e q u c O W x d I F l P o E Q W l c F c i x 3 m R Q A A A A W + i t q n c Y Q z B b G i B m t D V D V O 8 8 L X Q = = < / D a t a M a s h u p > 
</file>

<file path=customXml/itemProps1.xml><?xml version="1.0" encoding="utf-8"?>
<ds:datastoreItem xmlns:ds="http://schemas.openxmlformats.org/officeDocument/2006/customXml" ds:itemID="{617004D9-7F3E-4996-88D0-1CFA2386EEA2}">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25</vt:i4>
      </vt:variant>
    </vt:vector>
  </HeadingPairs>
  <TitlesOfParts>
    <vt:vector size="25" baseType="lpstr">
      <vt:lpstr>Figure 1</vt:lpstr>
      <vt:lpstr>Table1</vt:lpstr>
      <vt:lpstr>Figure 2</vt:lpstr>
      <vt:lpstr>Figure 3</vt:lpstr>
      <vt:lpstr>Figure 4</vt:lpstr>
      <vt:lpstr>Figure 5</vt:lpstr>
      <vt:lpstr>Figure 6</vt:lpstr>
      <vt:lpstr>Figure 7</vt:lpstr>
      <vt:lpstr>Figure 8</vt:lpstr>
      <vt:lpstr>Table A.1 </vt:lpstr>
      <vt:lpstr>Table A.2</vt:lpstr>
      <vt:lpstr>Table A.3</vt:lpstr>
      <vt:lpstr>Figure A.1</vt:lpstr>
      <vt:lpstr>Figure A.2</vt:lpstr>
      <vt:lpstr>Figure A.3</vt:lpstr>
      <vt:lpstr>S&amp;P Nomenclature</vt:lpstr>
      <vt:lpstr>Correspondance SP NIPA</vt:lpstr>
      <vt:lpstr>Scatter plots beta vs Wharton</vt:lpstr>
      <vt:lpstr>Wharton Taxes paid</vt:lpstr>
      <vt:lpstr>Total impact of repeals</vt:lpstr>
      <vt:lpstr>aggregate sector profits</vt:lpstr>
      <vt:lpstr>Corporate profit data</vt:lpstr>
      <vt:lpstr>Scatter tax rates</vt:lpstr>
      <vt:lpstr>Scatter chara</vt:lpstr>
      <vt:lpstr>Robustness check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Pellet</dc:creator>
  <cp:lastModifiedBy>Helen Hillebrand</cp:lastModifiedBy>
  <cp:lastPrinted>2018-09-06T11:13:49Z</cp:lastPrinted>
  <dcterms:created xsi:type="dcterms:W3CDTF">2018-04-17T22:40:31Z</dcterms:created>
  <dcterms:modified xsi:type="dcterms:W3CDTF">2018-09-10T17:48:30Z</dcterms:modified>
</cp:coreProperties>
</file>